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45.32.4\data\STAFF\ACC\VKamenska\Бюджет\2024\отчети за страницата на РИОСВ Пловдив\"/>
    </mc:Choice>
  </mc:AlternateContent>
  <bookViews>
    <workbookView xWindow="0" yWindow="0" windowWidth="28800" windowHeight="12300" firstSheet="8" activeTab="11"/>
  </bookViews>
  <sheets>
    <sheet name="OTCHET-agreg pokazateli 012024 " sheetId="3" r:id="rId1"/>
    <sheet name="OTCHET-agreg pokazateli 022024 " sheetId="4" r:id="rId2"/>
    <sheet name="OTCHET-agreg pokazateli 032024 " sheetId="5" r:id="rId3"/>
    <sheet name="OTCHET-agreg pokazateli 042024 " sheetId="6" r:id="rId4"/>
    <sheet name="OTCHET-agreg pokazateli 052024 " sheetId="7" r:id="rId5"/>
    <sheet name="OTCHET-agreg pokazateli 062024 " sheetId="8" r:id="rId6"/>
    <sheet name="OTCHET-agreg pokazateli 072024 " sheetId="9" r:id="rId7"/>
    <sheet name="OTCHET-agreg pokazateli 082024 " sheetId="10" r:id="rId8"/>
    <sheet name="OTCHET-agreg pokazateli 092024 " sheetId="11" r:id="rId9"/>
    <sheet name="OTCHET-agreg pokazateli 102024 " sheetId="12" r:id="rId10"/>
    <sheet name="OTCHET-agreg pokazateli 112024 " sheetId="13" r:id="rId11"/>
    <sheet name="OTCHET-agreg pokazateli 122024 " sheetId="1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SMETKA">[1]list!$A$2:$C$7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7" i="14" l="1"/>
  <c r="H107" i="14"/>
  <c r="G107" i="14"/>
  <c r="B107" i="14"/>
  <c r="J96" i="14"/>
  <c r="I96" i="14"/>
  <c r="H96" i="14"/>
  <c r="G96" i="14"/>
  <c r="F96" i="14" s="1"/>
  <c r="E96" i="14"/>
  <c r="J95" i="14"/>
  <c r="I95" i="14"/>
  <c r="H95" i="14"/>
  <c r="F95" i="14" s="1"/>
  <c r="G95" i="14"/>
  <c r="E95" i="14"/>
  <c r="J94" i="14"/>
  <c r="I94" i="14"/>
  <c r="H94" i="14"/>
  <c r="G94" i="14"/>
  <c r="F94" i="14"/>
  <c r="E94" i="14"/>
  <c r="J93" i="14"/>
  <c r="I93" i="14"/>
  <c r="H93" i="14"/>
  <c r="G93" i="14"/>
  <c r="F93" i="14" s="1"/>
  <c r="E93" i="14"/>
  <c r="J92" i="14"/>
  <c r="I92" i="14"/>
  <c r="H92" i="14"/>
  <c r="G92" i="14"/>
  <c r="F92" i="14" s="1"/>
  <c r="E92" i="14"/>
  <c r="J91" i="14"/>
  <c r="I91" i="14"/>
  <c r="H91" i="14"/>
  <c r="F91" i="14" s="1"/>
  <c r="G91" i="14"/>
  <c r="E91" i="14"/>
  <c r="J90" i="14"/>
  <c r="I90" i="14"/>
  <c r="H90" i="14"/>
  <c r="G90" i="14"/>
  <c r="F90" i="14"/>
  <c r="E90" i="14"/>
  <c r="J89" i="14"/>
  <c r="I89" i="14"/>
  <c r="H89" i="14"/>
  <c r="G89" i="14"/>
  <c r="F89" i="14" s="1"/>
  <c r="E89" i="14"/>
  <c r="J88" i="14"/>
  <c r="J86" i="14" s="1"/>
  <c r="I88" i="14"/>
  <c r="H88" i="14"/>
  <c r="G88" i="14"/>
  <c r="G86" i="14" s="1"/>
  <c r="E88" i="14"/>
  <c r="J87" i="14"/>
  <c r="I87" i="14"/>
  <c r="H87" i="14"/>
  <c r="F87" i="14" s="1"/>
  <c r="G87" i="14"/>
  <c r="E87" i="14"/>
  <c r="E86" i="14" s="1"/>
  <c r="M86" i="14"/>
  <c r="L86" i="14"/>
  <c r="K86" i="14"/>
  <c r="I86" i="14"/>
  <c r="J85" i="14"/>
  <c r="I85" i="14"/>
  <c r="H85" i="14"/>
  <c r="G85" i="14"/>
  <c r="F85" i="14" s="1"/>
  <c r="E85" i="14"/>
  <c r="J84" i="14"/>
  <c r="I84" i="14"/>
  <c r="H84" i="14"/>
  <c r="F84" i="14" s="1"/>
  <c r="G84" i="14"/>
  <c r="E84" i="14"/>
  <c r="J83" i="14"/>
  <c r="I83" i="14"/>
  <c r="H83" i="14"/>
  <c r="F83" i="14" s="1"/>
  <c r="G83" i="14"/>
  <c r="E83" i="14"/>
  <c r="J82" i="14"/>
  <c r="I82" i="14"/>
  <c r="F82" i="14" s="1"/>
  <c r="H82" i="14"/>
  <c r="G82" i="14"/>
  <c r="E82" i="14"/>
  <c r="F81" i="14"/>
  <c r="J80" i="14"/>
  <c r="I80" i="14"/>
  <c r="H80" i="14"/>
  <c r="F80" i="14" s="1"/>
  <c r="G80" i="14"/>
  <c r="E80" i="14"/>
  <c r="J79" i="14"/>
  <c r="I79" i="14"/>
  <c r="H79" i="14"/>
  <c r="G79" i="14"/>
  <c r="F79" i="14"/>
  <c r="E79" i="14"/>
  <c r="J78" i="14"/>
  <c r="I78" i="14"/>
  <c r="I77" i="14" s="1"/>
  <c r="H78" i="14"/>
  <c r="G78" i="14"/>
  <c r="F78" i="14" s="1"/>
  <c r="E78" i="14"/>
  <c r="M77" i="14"/>
  <c r="L77" i="14"/>
  <c r="K77" i="14"/>
  <c r="J77" i="14"/>
  <c r="E77" i="14"/>
  <c r="M76" i="14"/>
  <c r="L76" i="14"/>
  <c r="K76" i="14"/>
  <c r="J76" i="14"/>
  <c r="I76" i="14"/>
  <c r="H76" i="14"/>
  <c r="G76" i="14"/>
  <c r="F76" i="14"/>
  <c r="E76" i="14"/>
  <c r="M75" i="14"/>
  <c r="L75" i="14"/>
  <c r="K75" i="14"/>
  <c r="J75" i="14"/>
  <c r="I75" i="14"/>
  <c r="H75" i="14"/>
  <c r="G75" i="14"/>
  <c r="F75" i="14" s="1"/>
  <c r="E75" i="14"/>
  <c r="M74" i="14"/>
  <c r="L74" i="14"/>
  <c r="K74" i="14"/>
  <c r="J74" i="14"/>
  <c r="I74" i="14"/>
  <c r="H74" i="14"/>
  <c r="F74" i="14" s="1"/>
  <c r="G74" i="14"/>
  <c r="E74" i="14"/>
  <c r="M73" i="14"/>
  <c r="L73" i="14"/>
  <c r="K73" i="14"/>
  <c r="J73" i="14"/>
  <c r="I73" i="14"/>
  <c r="F73" i="14" s="1"/>
  <c r="H73" i="14"/>
  <c r="G73" i="14"/>
  <c r="E73" i="14"/>
  <c r="M72" i="14"/>
  <c r="L72" i="14"/>
  <c r="K72" i="14"/>
  <c r="J72" i="14"/>
  <c r="I72" i="14"/>
  <c r="H72" i="14"/>
  <c r="G72" i="14"/>
  <c r="F72" i="14" s="1"/>
  <c r="E72" i="14"/>
  <c r="M71" i="14"/>
  <c r="L71" i="14"/>
  <c r="K71" i="14"/>
  <c r="J71" i="14"/>
  <c r="I71" i="14"/>
  <c r="H71" i="14"/>
  <c r="F71" i="14" s="1"/>
  <c r="G71" i="14"/>
  <c r="E71" i="14"/>
  <c r="M70" i="14"/>
  <c r="L70" i="14"/>
  <c r="K70" i="14"/>
  <c r="J70" i="14"/>
  <c r="I70" i="14"/>
  <c r="H70" i="14"/>
  <c r="G70" i="14"/>
  <c r="F70" i="14" s="1"/>
  <c r="E70" i="14"/>
  <c r="M69" i="14"/>
  <c r="M68" i="14" s="1"/>
  <c r="M66" i="14" s="1"/>
  <c r="L69" i="14"/>
  <c r="K69" i="14"/>
  <c r="J69" i="14"/>
  <c r="J68" i="14" s="1"/>
  <c r="I69" i="14"/>
  <c r="H69" i="14"/>
  <c r="H68" i="14" s="1"/>
  <c r="G69" i="14"/>
  <c r="E69" i="14"/>
  <c r="E68" i="14" s="1"/>
  <c r="E66" i="14" s="1"/>
  <c r="L68" i="14"/>
  <c r="L66" i="14" s="1"/>
  <c r="K68" i="14"/>
  <c r="F67" i="14"/>
  <c r="K66" i="14"/>
  <c r="K64" i="14"/>
  <c r="K65" i="14" s="1"/>
  <c r="J63" i="14"/>
  <c r="I63" i="14"/>
  <c r="F63" i="14" s="1"/>
  <c r="H63" i="14"/>
  <c r="G63" i="14"/>
  <c r="E63" i="14"/>
  <c r="J62" i="14"/>
  <c r="I62" i="14"/>
  <c r="H62" i="14"/>
  <c r="G62" i="14"/>
  <c r="F62" i="14" s="1"/>
  <c r="E62" i="14"/>
  <c r="F61" i="14"/>
  <c r="J60" i="14"/>
  <c r="I60" i="14"/>
  <c r="H60" i="14"/>
  <c r="G60" i="14"/>
  <c r="F60" i="14"/>
  <c r="E60" i="14"/>
  <c r="J59" i="14"/>
  <c r="I59" i="14"/>
  <c r="H59" i="14"/>
  <c r="G59" i="14"/>
  <c r="F59" i="14" s="1"/>
  <c r="E59" i="14"/>
  <c r="J58" i="14"/>
  <c r="J56" i="14" s="1"/>
  <c r="I58" i="14"/>
  <c r="H58" i="14"/>
  <c r="G58" i="14"/>
  <c r="G56" i="14" s="1"/>
  <c r="E58" i="14"/>
  <c r="J57" i="14"/>
  <c r="I57" i="14"/>
  <c r="H57" i="14"/>
  <c r="F57" i="14" s="1"/>
  <c r="G57" i="14"/>
  <c r="E57" i="14"/>
  <c r="E56" i="14" s="1"/>
  <c r="M56" i="14"/>
  <c r="L56" i="14"/>
  <c r="K56" i="14"/>
  <c r="I56" i="14"/>
  <c r="J55" i="14"/>
  <c r="I55" i="14"/>
  <c r="H55" i="14"/>
  <c r="G55" i="14"/>
  <c r="F55" i="14" s="1"/>
  <c r="E55" i="14"/>
  <c r="J54" i="14"/>
  <c r="I54" i="14"/>
  <c r="H54" i="14"/>
  <c r="F54" i="14" s="1"/>
  <c r="G54" i="14"/>
  <c r="E54" i="14"/>
  <c r="J53" i="14"/>
  <c r="I53" i="14"/>
  <c r="H53" i="14"/>
  <c r="G53" i="14"/>
  <c r="F53" i="14"/>
  <c r="E53" i="14"/>
  <c r="J52" i="14"/>
  <c r="I52" i="14"/>
  <c r="F52" i="14" s="1"/>
  <c r="H52" i="14"/>
  <c r="G52" i="14"/>
  <c r="E52" i="14"/>
  <c r="J51" i="14"/>
  <c r="I51" i="14"/>
  <c r="H51" i="14"/>
  <c r="G51" i="14"/>
  <c r="F51" i="14" s="1"/>
  <c r="E51" i="14"/>
  <c r="J50" i="14"/>
  <c r="I50" i="14"/>
  <c r="H50" i="14"/>
  <c r="F50" i="14" s="1"/>
  <c r="G50" i="14"/>
  <c r="E50" i="14"/>
  <c r="J49" i="14"/>
  <c r="I49" i="14"/>
  <c r="H49" i="14"/>
  <c r="G49" i="14"/>
  <c r="F49" i="14"/>
  <c r="E49" i="14"/>
  <c r="J48" i="14"/>
  <c r="I48" i="14"/>
  <c r="F48" i="14" s="1"/>
  <c r="H48" i="14"/>
  <c r="G48" i="14"/>
  <c r="E48" i="14"/>
  <c r="J47" i="14"/>
  <c r="I47" i="14"/>
  <c r="H47" i="14"/>
  <c r="G47" i="14"/>
  <c r="F47" i="14" s="1"/>
  <c r="E47" i="14"/>
  <c r="J46" i="14"/>
  <c r="I46" i="14"/>
  <c r="H46" i="14"/>
  <c r="F46" i="14" s="1"/>
  <c r="G46" i="14"/>
  <c r="E46" i="14"/>
  <c r="J45" i="14"/>
  <c r="I45" i="14"/>
  <c r="H45" i="14"/>
  <c r="G45" i="14"/>
  <c r="F45" i="14"/>
  <c r="E45" i="14"/>
  <c r="J44" i="14"/>
  <c r="I44" i="14"/>
  <c r="F44" i="14" s="1"/>
  <c r="H44" i="14"/>
  <c r="G44" i="14"/>
  <c r="E44" i="14"/>
  <c r="J43" i="14"/>
  <c r="I43" i="14"/>
  <c r="H43" i="14"/>
  <c r="G43" i="14"/>
  <c r="F43" i="14" s="1"/>
  <c r="E43" i="14"/>
  <c r="J42" i="14"/>
  <c r="I42" i="14"/>
  <c r="H42" i="14"/>
  <c r="F42" i="14" s="1"/>
  <c r="G42" i="14"/>
  <c r="E42" i="14"/>
  <c r="E39" i="14" s="1"/>
  <c r="E38" i="14" s="1"/>
  <c r="J41" i="14"/>
  <c r="I41" i="14"/>
  <c r="H41" i="14"/>
  <c r="H39" i="14" s="1"/>
  <c r="H38" i="14" s="1"/>
  <c r="G41" i="14"/>
  <c r="F41" i="14"/>
  <c r="E41" i="14"/>
  <c r="J40" i="14"/>
  <c r="I40" i="14"/>
  <c r="F40" i="14" s="1"/>
  <c r="F39" i="14" s="1"/>
  <c r="H40" i="14"/>
  <c r="G40" i="14"/>
  <c r="E40" i="14"/>
  <c r="J39" i="14"/>
  <c r="J38" i="14" s="1"/>
  <c r="G39" i="14"/>
  <c r="G38" i="14" s="1"/>
  <c r="M38" i="14"/>
  <c r="L38" i="14"/>
  <c r="K38" i="14"/>
  <c r="J37" i="14"/>
  <c r="I37" i="14"/>
  <c r="H37" i="14"/>
  <c r="G37" i="14"/>
  <c r="F37" i="14"/>
  <c r="E37" i="14"/>
  <c r="J36" i="14"/>
  <c r="I36" i="14"/>
  <c r="H36" i="14"/>
  <c r="G36" i="14"/>
  <c r="F36" i="14" s="1"/>
  <c r="E36" i="14"/>
  <c r="F35" i="14"/>
  <c r="F34" i="14"/>
  <c r="J33" i="14"/>
  <c r="I33" i="14"/>
  <c r="H33" i="14"/>
  <c r="G33" i="14"/>
  <c r="F33" i="14" s="1"/>
  <c r="E33" i="14"/>
  <c r="J32" i="14"/>
  <c r="J25" i="14" s="1"/>
  <c r="J22" i="14" s="1"/>
  <c r="J64" i="14" s="1"/>
  <c r="I32" i="14"/>
  <c r="H32" i="14"/>
  <c r="G32" i="14"/>
  <c r="F32" i="14" s="1"/>
  <c r="E32" i="14"/>
  <c r="J31" i="14"/>
  <c r="I31" i="14"/>
  <c r="H31" i="14"/>
  <c r="F31" i="14" s="1"/>
  <c r="G31" i="14"/>
  <c r="E31" i="14"/>
  <c r="E25" i="14" s="1"/>
  <c r="J30" i="14"/>
  <c r="I30" i="14"/>
  <c r="H30" i="14"/>
  <c r="G30" i="14"/>
  <c r="F30" i="14"/>
  <c r="E30" i="14"/>
  <c r="J29" i="14"/>
  <c r="I29" i="14"/>
  <c r="H29" i="14"/>
  <c r="G29" i="14"/>
  <c r="F29" i="14" s="1"/>
  <c r="E29" i="14"/>
  <c r="J28" i="14"/>
  <c r="I28" i="14"/>
  <c r="H28" i="14"/>
  <c r="G28" i="14"/>
  <c r="F28" i="14" s="1"/>
  <c r="E28" i="14"/>
  <c r="J27" i="14"/>
  <c r="I27" i="14"/>
  <c r="H27" i="14"/>
  <c r="F27" i="14" s="1"/>
  <c r="G27" i="14"/>
  <c r="E27" i="14"/>
  <c r="J26" i="14"/>
  <c r="I26" i="14"/>
  <c r="I25" i="14" s="1"/>
  <c r="H26" i="14"/>
  <c r="G26" i="14"/>
  <c r="F26" i="14"/>
  <c r="F25" i="14" s="1"/>
  <c r="E26" i="14"/>
  <c r="M25" i="14"/>
  <c r="L25" i="14"/>
  <c r="K25" i="14"/>
  <c r="G25" i="14"/>
  <c r="G22" i="14" s="1"/>
  <c r="G64" i="14" s="1"/>
  <c r="F24" i="14"/>
  <c r="J23" i="14"/>
  <c r="I23" i="14"/>
  <c r="H23" i="14"/>
  <c r="G23" i="14"/>
  <c r="F23" i="14"/>
  <c r="E23" i="14"/>
  <c r="E22" i="14" s="1"/>
  <c r="M22" i="14"/>
  <c r="M64" i="14" s="1"/>
  <c r="M65" i="14" s="1"/>
  <c r="L22" i="14"/>
  <c r="L64" i="14" s="1"/>
  <c r="L65" i="14" s="1"/>
  <c r="K22" i="14"/>
  <c r="F15" i="14"/>
  <c r="E15" i="14"/>
  <c r="F13" i="14"/>
  <c r="E13" i="14"/>
  <c r="B13" i="14"/>
  <c r="I11" i="14"/>
  <c r="H11" i="14"/>
  <c r="F11" i="14"/>
  <c r="B11" i="14"/>
  <c r="B8" i="14"/>
  <c r="J107" i="13"/>
  <c r="H107" i="13"/>
  <c r="G107" i="13"/>
  <c r="B107" i="13"/>
  <c r="J96" i="13"/>
  <c r="I96" i="13"/>
  <c r="F96" i="13" s="1"/>
  <c r="H96" i="13"/>
  <c r="G96" i="13"/>
  <c r="E96" i="13"/>
  <c r="J95" i="13"/>
  <c r="I95" i="13"/>
  <c r="H95" i="13"/>
  <c r="G95" i="13"/>
  <c r="F95" i="13" s="1"/>
  <c r="E95" i="13"/>
  <c r="J94" i="13"/>
  <c r="I94" i="13"/>
  <c r="H94" i="13"/>
  <c r="G94" i="13"/>
  <c r="F94" i="13" s="1"/>
  <c r="E94" i="13"/>
  <c r="J93" i="13"/>
  <c r="I93" i="13"/>
  <c r="H93" i="13"/>
  <c r="G93" i="13"/>
  <c r="F93" i="13" s="1"/>
  <c r="E93" i="13"/>
  <c r="J92" i="13"/>
  <c r="I92" i="13"/>
  <c r="F92" i="13" s="1"/>
  <c r="H92" i="13"/>
  <c r="G92" i="13"/>
  <c r="E92" i="13"/>
  <c r="J91" i="13"/>
  <c r="I91" i="13"/>
  <c r="H91" i="13"/>
  <c r="G91" i="13"/>
  <c r="F91" i="13" s="1"/>
  <c r="E91" i="13"/>
  <c r="J90" i="13"/>
  <c r="I90" i="13"/>
  <c r="H90" i="13"/>
  <c r="G90" i="13"/>
  <c r="F90" i="13" s="1"/>
  <c r="E90" i="13"/>
  <c r="J89" i="13"/>
  <c r="I89" i="13"/>
  <c r="H89" i="13"/>
  <c r="G89" i="13"/>
  <c r="F89" i="13" s="1"/>
  <c r="E89" i="13"/>
  <c r="J88" i="13"/>
  <c r="I88" i="13"/>
  <c r="F88" i="13" s="1"/>
  <c r="H88" i="13"/>
  <c r="G88" i="13"/>
  <c r="E88" i="13"/>
  <c r="J87" i="13"/>
  <c r="I87" i="13"/>
  <c r="I86" i="13" s="1"/>
  <c r="H87" i="13"/>
  <c r="G87" i="13"/>
  <c r="F87" i="13" s="1"/>
  <c r="E87" i="13"/>
  <c r="M86" i="13"/>
  <c r="L86" i="13"/>
  <c r="K86" i="13"/>
  <c r="J86" i="13"/>
  <c r="H86" i="13"/>
  <c r="E86" i="13"/>
  <c r="J85" i="13"/>
  <c r="I85" i="13"/>
  <c r="H85" i="13"/>
  <c r="G85" i="13"/>
  <c r="F85" i="13"/>
  <c r="E85" i="13"/>
  <c r="J84" i="13"/>
  <c r="I84" i="13"/>
  <c r="H84" i="13"/>
  <c r="F84" i="13" s="1"/>
  <c r="G84" i="13"/>
  <c r="E84" i="13"/>
  <c r="J83" i="13"/>
  <c r="J77" i="13" s="1"/>
  <c r="I83" i="13"/>
  <c r="H83" i="13"/>
  <c r="G83" i="13"/>
  <c r="F83" i="13" s="1"/>
  <c r="E83" i="13"/>
  <c r="J82" i="13"/>
  <c r="I82" i="13"/>
  <c r="H82" i="13"/>
  <c r="F82" i="13" s="1"/>
  <c r="G82" i="13"/>
  <c r="E82" i="13"/>
  <c r="F81" i="13"/>
  <c r="J80" i="13"/>
  <c r="I80" i="13"/>
  <c r="H80" i="13"/>
  <c r="G80" i="13"/>
  <c r="F80" i="13" s="1"/>
  <c r="E80" i="13"/>
  <c r="J79" i="13"/>
  <c r="I79" i="13"/>
  <c r="H79" i="13"/>
  <c r="G79" i="13"/>
  <c r="F79" i="13" s="1"/>
  <c r="E79" i="13"/>
  <c r="J78" i="13"/>
  <c r="I78" i="13"/>
  <c r="H78" i="13"/>
  <c r="G78" i="13"/>
  <c r="F78" i="13" s="1"/>
  <c r="E78" i="13"/>
  <c r="E77" i="13" s="1"/>
  <c r="M77" i="13"/>
  <c r="L77" i="13"/>
  <c r="K77" i="13"/>
  <c r="I77" i="13"/>
  <c r="M76" i="13"/>
  <c r="L76" i="13"/>
  <c r="K76" i="13"/>
  <c r="J76" i="13"/>
  <c r="I76" i="13"/>
  <c r="H76" i="13"/>
  <c r="G76" i="13"/>
  <c r="F76" i="13" s="1"/>
  <c r="E76" i="13"/>
  <c r="M75" i="13"/>
  <c r="L75" i="13"/>
  <c r="K75" i="13"/>
  <c r="J75" i="13"/>
  <c r="I75" i="13"/>
  <c r="H75" i="13"/>
  <c r="G75" i="13"/>
  <c r="F75" i="13"/>
  <c r="E75" i="13"/>
  <c r="M74" i="13"/>
  <c r="L74" i="13"/>
  <c r="K74" i="13"/>
  <c r="J74" i="13"/>
  <c r="I74" i="13"/>
  <c r="H74" i="13"/>
  <c r="G74" i="13"/>
  <c r="F74" i="13" s="1"/>
  <c r="E74" i="13"/>
  <c r="M73" i="13"/>
  <c r="L73" i="13"/>
  <c r="K73" i="13"/>
  <c r="J73" i="13"/>
  <c r="I73" i="13"/>
  <c r="H73" i="13"/>
  <c r="F73" i="13" s="1"/>
  <c r="G73" i="13"/>
  <c r="E73" i="13"/>
  <c r="M72" i="13"/>
  <c r="L72" i="13"/>
  <c r="K72" i="13"/>
  <c r="J72" i="13"/>
  <c r="I72" i="13"/>
  <c r="I68" i="13" s="1"/>
  <c r="I66" i="13" s="1"/>
  <c r="H72" i="13"/>
  <c r="G72" i="13"/>
  <c r="F72" i="13" s="1"/>
  <c r="E72" i="13"/>
  <c r="M71" i="13"/>
  <c r="L71" i="13"/>
  <c r="K71" i="13"/>
  <c r="J71" i="13"/>
  <c r="I71" i="13"/>
  <c r="H71" i="13"/>
  <c r="G71" i="13"/>
  <c r="F71" i="13" s="1"/>
  <c r="E71" i="13"/>
  <c r="M70" i="13"/>
  <c r="L70" i="13"/>
  <c r="K70" i="13"/>
  <c r="J70" i="13"/>
  <c r="I70" i="13"/>
  <c r="H70" i="13"/>
  <c r="G70" i="13"/>
  <c r="F70" i="13" s="1"/>
  <c r="E70" i="13"/>
  <c r="M69" i="13"/>
  <c r="L69" i="13"/>
  <c r="L68" i="13" s="1"/>
  <c r="L66" i="13" s="1"/>
  <c r="K69" i="13"/>
  <c r="J69" i="13"/>
  <c r="J68" i="13" s="1"/>
  <c r="J66" i="13" s="1"/>
  <c r="I69" i="13"/>
  <c r="H69" i="13"/>
  <c r="H68" i="13" s="1"/>
  <c r="G69" i="13"/>
  <c r="E69" i="13"/>
  <c r="M68" i="13"/>
  <c r="M66" i="13" s="1"/>
  <c r="K68" i="13"/>
  <c r="K66" i="13" s="1"/>
  <c r="E68" i="13"/>
  <c r="E66" i="13" s="1"/>
  <c r="F67" i="13"/>
  <c r="J63" i="13"/>
  <c r="I63" i="13"/>
  <c r="H63" i="13"/>
  <c r="F63" i="13" s="1"/>
  <c r="G63" i="13"/>
  <c r="E63" i="13"/>
  <c r="J62" i="13"/>
  <c r="I62" i="13"/>
  <c r="H62" i="13"/>
  <c r="G62" i="13"/>
  <c r="F62" i="13"/>
  <c r="E62" i="13"/>
  <c r="F61" i="13"/>
  <c r="J60" i="13"/>
  <c r="I60" i="13"/>
  <c r="H60" i="13"/>
  <c r="G60" i="13"/>
  <c r="F60" i="13" s="1"/>
  <c r="E60" i="13"/>
  <c r="J59" i="13"/>
  <c r="I59" i="13"/>
  <c r="H59" i="13"/>
  <c r="G59" i="13"/>
  <c r="F59" i="13" s="1"/>
  <c r="E59" i="13"/>
  <c r="J58" i="13"/>
  <c r="I58" i="13"/>
  <c r="H58" i="13"/>
  <c r="G58" i="13"/>
  <c r="F58" i="13" s="1"/>
  <c r="E58" i="13"/>
  <c r="J57" i="13"/>
  <c r="I57" i="13"/>
  <c r="I56" i="13" s="1"/>
  <c r="H57" i="13"/>
  <c r="G57" i="13"/>
  <c r="F57" i="13" s="1"/>
  <c r="E57" i="13"/>
  <c r="E56" i="13" s="1"/>
  <c r="M56" i="13"/>
  <c r="L56" i="13"/>
  <c r="K56" i="13"/>
  <c r="J56" i="13"/>
  <c r="H56" i="13"/>
  <c r="J55" i="13"/>
  <c r="I55" i="13"/>
  <c r="H55" i="13"/>
  <c r="G55" i="13"/>
  <c r="F55" i="13"/>
  <c r="E55" i="13"/>
  <c r="J54" i="13"/>
  <c r="I54" i="13"/>
  <c r="H54" i="13"/>
  <c r="F54" i="13" s="1"/>
  <c r="G54" i="13"/>
  <c r="E54" i="13"/>
  <c r="J53" i="13"/>
  <c r="I53" i="13"/>
  <c r="H53" i="13"/>
  <c r="F53" i="13" s="1"/>
  <c r="G53" i="13"/>
  <c r="E53" i="13"/>
  <c r="J52" i="13"/>
  <c r="I52" i="13"/>
  <c r="H52" i="13"/>
  <c r="F52" i="13" s="1"/>
  <c r="G52" i="13"/>
  <c r="E52" i="13"/>
  <c r="J51" i="13"/>
  <c r="I51" i="13"/>
  <c r="H51" i="13"/>
  <c r="G51" i="13"/>
  <c r="F51" i="13"/>
  <c r="E51" i="13"/>
  <c r="J50" i="13"/>
  <c r="I50" i="13"/>
  <c r="H50" i="13"/>
  <c r="F50" i="13" s="1"/>
  <c r="G50" i="13"/>
  <c r="E50" i="13"/>
  <c r="J49" i="13"/>
  <c r="I49" i="13"/>
  <c r="H49" i="13"/>
  <c r="F49" i="13" s="1"/>
  <c r="G49" i="13"/>
  <c r="E49" i="13"/>
  <c r="J48" i="13"/>
  <c r="I48" i="13"/>
  <c r="H48" i="13"/>
  <c r="F48" i="13" s="1"/>
  <c r="G48" i="13"/>
  <c r="E48" i="13"/>
  <c r="J47" i="13"/>
  <c r="I47" i="13"/>
  <c r="H47" i="13"/>
  <c r="G47" i="13"/>
  <c r="F47" i="13"/>
  <c r="E47" i="13"/>
  <c r="J46" i="13"/>
  <c r="F46" i="13" s="1"/>
  <c r="I46" i="13"/>
  <c r="H46" i="13"/>
  <c r="G46" i="13"/>
  <c r="E46" i="13"/>
  <c r="J45" i="13"/>
  <c r="I45" i="13"/>
  <c r="H45" i="13"/>
  <c r="G45" i="13"/>
  <c r="F45" i="13" s="1"/>
  <c r="E45" i="13"/>
  <c r="J44" i="13"/>
  <c r="I44" i="13"/>
  <c r="H44" i="13"/>
  <c r="F44" i="13" s="1"/>
  <c r="G44" i="13"/>
  <c r="E44" i="13"/>
  <c r="J43" i="13"/>
  <c r="I43" i="13"/>
  <c r="H43" i="13"/>
  <c r="G43" i="13"/>
  <c r="F43" i="13"/>
  <c r="E43" i="13"/>
  <c r="J42" i="13"/>
  <c r="F42" i="13" s="1"/>
  <c r="I42" i="13"/>
  <c r="I39" i="13" s="1"/>
  <c r="I38" i="13" s="1"/>
  <c r="H42" i="13"/>
  <c r="G42" i="13"/>
  <c r="E42" i="13"/>
  <c r="J41" i="13"/>
  <c r="I41" i="13"/>
  <c r="H41" i="13"/>
  <c r="G41" i="13"/>
  <c r="F41" i="13" s="1"/>
  <c r="E41" i="13"/>
  <c r="J40" i="13"/>
  <c r="J39" i="13" s="1"/>
  <c r="J38" i="13" s="1"/>
  <c r="I40" i="13"/>
  <c r="H40" i="13"/>
  <c r="F40" i="13" s="1"/>
  <c r="G40" i="13"/>
  <c r="E40" i="13"/>
  <c r="E39" i="13" s="1"/>
  <c r="E38" i="13" s="1"/>
  <c r="M38" i="13"/>
  <c r="L38" i="13"/>
  <c r="K38" i="13"/>
  <c r="J37" i="13"/>
  <c r="I37" i="13"/>
  <c r="H37" i="13"/>
  <c r="G37" i="13"/>
  <c r="F37" i="13" s="1"/>
  <c r="E37" i="13"/>
  <c r="J36" i="13"/>
  <c r="I36" i="13"/>
  <c r="H36" i="13"/>
  <c r="G36" i="13"/>
  <c r="F36" i="13" s="1"/>
  <c r="E36" i="13"/>
  <c r="F35" i="13"/>
  <c r="F34" i="13"/>
  <c r="J33" i="13"/>
  <c r="I33" i="13"/>
  <c r="H33" i="13"/>
  <c r="G33" i="13"/>
  <c r="F33" i="13" s="1"/>
  <c r="E33" i="13"/>
  <c r="J32" i="13"/>
  <c r="I32" i="13"/>
  <c r="H32" i="13"/>
  <c r="G32" i="13"/>
  <c r="F32" i="13" s="1"/>
  <c r="E32" i="13"/>
  <c r="J31" i="13"/>
  <c r="I31" i="13"/>
  <c r="H31" i="13"/>
  <c r="G31" i="13"/>
  <c r="F31" i="13" s="1"/>
  <c r="E31" i="13"/>
  <c r="J30" i="13"/>
  <c r="I30" i="13"/>
  <c r="H30" i="13"/>
  <c r="G30" i="13"/>
  <c r="F30" i="13" s="1"/>
  <c r="E30" i="13"/>
  <c r="J29" i="13"/>
  <c r="I29" i="13"/>
  <c r="H29" i="13"/>
  <c r="G29" i="13"/>
  <c r="F29" i="13" s="1"/>
  <c r="E29" i="13"/>
  <c r="J28" i="13"/>
  <c r="I28" i="13"/>
  <c r="H28" i="13"/>
  <c r="G28" i="13"/>
  <c r="F28" i="13" s="1"/>
  <c r="E28" i="13"/>
  <c r="J27" i="13"/>
  <c r="I27" i="13"/>
  <c r="H27" i="13"/>
  <c r="G27" i="13"/>
  <c r="F27" i="13" s="1"/>
  <c r="E27" i="13"/>
  <c r="J26" i="13"/>
  <c r="I26" i="13"/>
  <c r="I25" i="13" s="1"/>
  <c r="H26" i="13"/>
  <c r="G26" i="13"/>
  <c r="F26" i="13" s="1"/>
  <c r="E26" i="13"/>
  <c r="E25" i="13" s="1"/>
  <c r="M25" i="13"/>
  <c r="L25" i="13"/>
  <c r="K25" i="13"/>
  <c r="J25" i="13"/>
  <c r="H25" i="13"/>
  <c r="F24" i="13"/>
  <c r="J23" i="13"/>
  <c r="J22" i="13" s="1"/>
  <c r="I23" i="13"/>
  <c r="H23" i="13"/>
  <c r="G23" i="13"/>
  <c r="F23" i="13" s="1"/>
  <c r="E23" i="13"/>
  <c r="E22" i="13" s="1"/>
  <c r="M22" i="13"/>
  <c r="M64" i="13" s="1"/>
  <c r="M65" i="13" s="1"/>
  <c r="L22" i="13"/>
  <c r="L64" i="13" s="1"/>
  <c r="L65" i="13" s="1"/>
  <c r="K22" i="13"/>
  <c r="K64" i="13" s="1"/>
  <c r="K65" i="13" s="1"/>
  <c r="H22" i="13"/>
  <c r="F15" i="13"/>
  <c r="E15" i="13"/>
  <c r="F13" i="13"/>
  <c r="E13" i="13"/>
  <c r="B13" i="13"/>
  <c r="I11" i="13"/>
  <c r="H11" i="13"/>
  <c r="F11" i="13"/>
  <c r="B11" i="13"/>
  <c r="B8" i="13"/>
  <c r="J107" i="12"/>
  <c r="H107" i="12"/>
  <c r="G107" i="12"/>
  <c r="B107" i="12"/>
  <c r="J96" i="12"/>
  <c r="I96" i="12"/>
  <c r="H96" i="12"/>
  <c r="G96" i="12"/>
  <c r="F96" i="12" s="1"/>
  <c r="E96" i="12"/>
  <c r="J95" i="12"/>
  <c r="I95" i="12"/>
  <c r="H95" i="12"/>
  <c r="G95" i="12"/>
  <c r="F95" i="12" s="1"/>
  <c r="E95" i="12"/>
  <c r="J94" i="12"/>
  <c r="I94" i="12"/>
  <c r="H94" i="12"/>
  <c r="G94" i="12"/>
  <c r="F94" i="12" s="1"/>
  <c r="E94" i="12"/>
  <c r="J93" i="12"/>
  <c r="I93" i="12"/>
  <c r="H93" i="12"/>
  <c r="G93" i="12"/>
  <c r="F93" i="12" s="1"/>
  <c r="E93" i="12"/>
  <c r="J92" i="12"/>
  <c r="I92" i="12"/>
  <c r="H92" i="12"/>
  <c r="G92" i="12"/>
  <c r="F92" i="12" s="1"/>
  <c r="E92" i="12"/>
  <c r="J91" i="12"/>
  <c r="I91" i="12"/>
  <c r="H91" i="12"/>
  <c r="G91" i="12"/>
  <c r="F91" i="12" s="1"/>
  <c r="E91" i="12"/>
  <c r="J90" i="12"/>
  <c r="I90" i="12"/>
  <c r="H90" i="12"/>
  <c r="G90" i="12"/>
  <c r="F90" i="12" s="1"/>
  <c r="E90" i="12"/>
  <c r="J89" i="12"/>
  <c r="I89" i="12"/>
  <c r="H89" i="12"/>
  <c r="G89" i="12"/>
  <c r="F89" i="12" s="1"/>
  <c r="E89" i="12"/>
  <c r="J88" i="12"/>
  <c r="I88" i="12"/>
  <c r="H88" i="12"/>
  <c r="G88" i="12"/>
  <c r="F88" i="12" s="1"/>
  <c r="E88" i="12"/>
  <c r="J87" i="12"/>
  <c r="I87" i="12"/>
  <c r="I86" i="12" s="1"/>
  <c r="H87" i="12"/>
  <c r="G87" i="12"/>
  <c r="F87" i="12" s="1"/>
  <c r="F86" i="12" s="1"/>
  <c r="E87" i="12"/>
  <c r="E86" i="12" s="1"/>
  <c r="M86" i="12"/>
  <c r="L86" i="12"/>
  <c r="K86" i="12"/>
  <c r="J86" i="12"/>
  <c r="H86" i="12"/>
  <c r="J85" i="12"/>
  <c r="I85" i="12"/>
  <c r="H85" i="12"/>
  <c r="G85" i="12"/>
  <c r="F85" i="12"/>
  <c r="E85" i="12"/>
  <c r="J84" i="12"/>
  <c r="I84" i="12"/>
  <c r="H84" i="12"/>
  <c r="F84" i="12" s="1"/>
  <c r="G84" i="12"/>
  <c r="E84" i="12"/>
  <c r="J83" i="12"/>
  <c r="J77" i="12" s="1"/>
  <c r="I83" i="12"/>
  <c r="H83" i="12"/>
  <c r="F83" i="12" s="1"/>
  <c r="G83" i="12"/>
  <c r="E83" i="12"/>
  <c r="J82" i="12"/>
  <c r="I82" i="12"/>
  <c r="H82" i="12"/>
  <c r="F82" i="12" s="1"/>
  <c r="G82" i="12"/>
  <c r="E82" i="12"/>
  <c r="F81" i="12"/>
  <c r="J80" i="12"/>
  <c r="I80" i="12"/>
  <c r="H80" i="12"/>
  <c r="G80" i="12"/>
  <c r="F80" i="12" s="1"/>
  <c r="E80" i="12"/>
  <c r="J79" i="12"/>
  <c r="I79" i="12"/>
  <c r="H79" i="12"/>
  <c r="G79" i="12"/>
  <c r="F79" i="12" s="1"/>
  <c r="E79" i="12"/>
  <c r="J78" i="12"/>
  <c r="I78" i="12"/>
  <c r="I77" i="12" s="1"/>
  <c r="H78" i="12"/>
  <c r="G78" i="12"/>
  <c r="F78" i="12" s="1"/>
  <c r="F77" i="12" s="1"/>
  <c r="E78" i="12"/>
  <c r="E77" i="12" s="1"/>
  <c r="M77" i="12"/>
  <c r="L77" i="12"/>
  <c r="K77" i="12"/>
  <c r="M76" i="12"/>
  <c r="L76" i="12"/>
  <c r="K76" i="12"/>
  <c r="J76" i="12"/>
  <c r="I76" i="12"/>
  <c r="H76" i="12"/>
  <c r="G76" i="12"/>
  <c r="F76" i="12" s="1"/>
  <c r="E76" i="12"/>
  <c r="M75" i="12"/>
  <c r="L75" i="12"/>
  <c r="K75" i="12"/>
  <c r="J75" i="12"/>
  <c r="I75" i="12"/>
  <c r="H75" i="12"/>
  <c r="G75" i="12"/>
  <c r="F75" i="12"/>
  <c r="E75" i="12"/>
  <c r="M74" i="12"/>
  <c r="L74" i="12"/>
  <c r="K74" i="12"/>
  <c r="J74" i="12"/>
  <c r="I74" i="12"/>
  <c r="H74" i="12"/>
  <c r="G74" i="12"/>
  <c r="F74" i="12" s="1"/>
  <c r="E74" i="12"/>
  <c r="M73" i="12"/>
  <c r="L73" i="12"/>
  <c r="K73" i="12"/>
  <c r="J73" i="12"/>
  <c r="I73" i="12"/>
  <c r="H73" i="12"/>
  <c r="F73" i="12" s="1"/>
  <c r="G73" i="12"/>
  <c r="E73" i="12"/>
  <c r="M72" i="12"/>
  <c r="L72" i="12"/>
  <c r="K72" i="12"/>
  <c r="J72" i="12"/>
  <c r="I72" i="12"/>
  <c r="I68" i="12" s="1"/>
  <c r="H72" i="12"/>
  <c r="G72" i="12"/>
  <c r="F72" i="12" s="1"/>
  <c r="E72" i="12"/>
  <c r="M71" i="12"/>
  <c r="L71" i="12"/>
  <c r="K71" i="12"/>
  <c r="J71" i="12"/>
  <c r="I71" i="12"/>
  <c r="H71" i="12"/>
  <c r="F71" i="12" s="1"/>
  <c r="G71" i="12"/>
  <c r="E71" i="12"/>
  <c r="M70" i="12"/>
  <c r="L70" i="12"/>
  <c r="K70" i="12"/>
  <c r="J70" i="12"/>
  <c r="I70" i="12"/>
  <c r="H70" i="12"/>
  <c r="G70" i="12"/>
  <c r="F70" i="12" s="1"/>
  <c r="E70" i="12"/>
  <c r="M69" i="12"/>
  <c r="L69" i="12"/>
  <c r="L68" i="12" s="1"/>
  <c r="L66" i="12" s="1"/>
  <c r="K69" i="12"/>
  <c r="J69" i="12"/>
  <c r="J68" i="12" s="1"/>
  <c r="I69" i="12"/>
  <c r="H69" i="12"/>
  <c r="H68" i="12" s="1"/>
  <c r="G69" i="12"/>
  <c r="E69" i="12"/>
  <c r="M68" i="12"/>
  <c r="M66" i="12" s="1"/>
  <c r="K68" i="12"/>
  <c r="K66" i="12" s="1"/>
  <c r="E68" i="12"/>
  <c r="E66" i="12" s="1"/>
  <c r="F67" i="12"/>
  <c r="J63" i="12"/>
  <c r="I63" i="12"/>
  <c r="H63" i="12"/>
  <c r="F63" i="12" s="1"/>
  <c r="G63" i="12"/>
  <c r="E63" i="12"/>
  <c r="J62" i="12"/>
  <c r="J56" i="12" s="1"/>
  <c r="I62" i="12"/>
  <c r="H62" i="12"/>
  <c r="G62" i="12"/>
  <c r="F62" i="12"/>
  <c r="E62" i="12"/>
  <c r="F61" i="12"/>
  <c r="J60" i="12"/>
  <c r="I60" i="12"/>
  <c r="H60" i="12"/>
  <c r="G60" i="12"/>
  <c r="F60" i="12" s="1"/>
  <c r="E60" i="12"/>
  <c r="J59" i="12"/>
  <c r="I59" i="12"/>
  <c r="H59" i="12"/>
  <c r="G59" i="12"/>
  <c r="F59" i="12" s="1"/>
  <c r="E59" i="12"/>
  <c r="J58" i="12"/>
  <c r="I58" i="12"/>
  <c r="H58" i="12"/>
  <c r="G58" i="12"/>
  <c r="F58" i="12" s="1"/>
  <c r="E58" i="12"/>
  <c r="J57" i="12"/>
  <c r="I57" i="12"/>
  <c r="I56" i="12" s="1"/>
  <c r="H57" i="12"/>
  <c r="G57" i="12"/>
  <c r="F57" i="12" s="1"/>
  <c r="F56" i="12" s="1"/>
  <c r="E57" i="12"/>
  <c r="E56" i="12" s="1"/>
  <c r="M56" i="12"/>
  <c r="L56" i="12"/>
  <c r="K56" i="12"/>
  <c r="H56" i="12"/>
  <c r="J55" i="12"/>
  <c r="I55" i="12"/>
  <c r="H55" i="12"/>
  <c r="G55" i="12"/>
  <c r="F55" i="12"/>
  <c r="E55" i="12"/>
  <c r="J54" i="12"/>
  <c r="I54" i="12"/>
  <c r="H54" i="12"/>
  <c r="F54" i="12" s="1"/>
  <c r="G54" i="12"/>
  <c r="E54" i="12"/>
  <c r="J53" i="12"/>
  <c r="I53" i="12"/>
  <c r="H53" i="12"/>
  <c r="F53" i="12" s="1"/>
  <c r="G53" i="12"/>
  <c r="E53" i="12"/>
  <c r="J52" i="12"/>
  <c r="I52" i="12"/>
  <c r="H52" i="12"/>
  <c r="F52" i="12" s="1"/>
  <c r="G52" i="12"/>
  <c r="E52" i="12"/>
  <c r="J51" i="12"/>
  <c r="I51" i="12"/>
  <c r="H51" i="12"/>
  <c r="G51" i="12"/>
  <c r="F51" i="12"/>
  <c r="E51" i="12"/>
  <c r="J50" i="12"/>
  <c r="I50" i="12"/>
  <c r="H50" i="12"/>
  <c r="F50" i="12" s="1"/>
  <c r="G50" i="12"/>
  <c r="E50" i="12"/>
  <c r="J49" i="12"/>
  <c r="I49" i="12"/>
  <c r="H49" i="12"/>
  <c r="F49" i="12" s="1"/>
  <c r="G49" i="12"/>
  <c r="E49" i="12"/>
  <c r="J48" i="12"/>
  <c r="I48" i="12"/>
  <c r="H48" i="12"/>
  <c r="F48" i="12" s="1"/>
  <c r="G48" i="12"/>
  <c r="E48" i="12"/>
  <c r="J47" i="12"/>
  <c r="I47" i="12"/>
  <c r="H47" i="12"/>
  <c r="G47" i="12"/>
  <c r="F47" i="12"/>
  <c r="E47" i="12"/>
  <c r="J46" i="12"/>
  <c r="I46" i="12"/>
  <c r="H46" i="12"/>
  <c r="F46" i="12" s="1"/>
  <c r="G46" i="12"/>
  <c r="E46" i="12"/>
  <c r="J45" i="12"/>
  <c r="I45" i="12"/>
  <c r="H45" i="12"/>
  <c r="F45" i="12" s="1"/>
  <c r="G45" i="12"/>
  <c r="E45" i="12"/>
  <c r="J44" i="12"/>
  <c r="I44" i="12"/>
  <c r="H44" i="12"/>
  <c r="F44" i="12" s="1"/>
  <c r="G44" i="12"/>
  <c r="E44" i="12"/>
  <c r="J43" i="12"/>
  <c r="I43" i="12"/>
  <c r="H43" i="12"/>
  <c r="G43" i="12"/>
  <c r="F43" i="12"/>
  <c r="E43" i="12"/>
  <c r="J42" i="12"/>
  <c r="I42" i="12"/>
  <c r="H42" i="12"/>
  <c r="F42" i="12" s="1"/>
  <c r="G42" i="12"/>
  <c r="E42" i="12"/>
  <c r="J41" i="12"/>
  <c r="J39" i="12" s="1"/>
  <c r="J38" i="12" s="1"/>
  <c r="J64" i="12" s="1"/>
  <c r="I41" i="12"/>
  <c r="I39" i="12" s="1"/>
  <c r="I38" i="12" s="1"/>
  <c r="H41" i="12"/>
  <c r="F41" i="12" s="1"/>
  <c r="G41" i="12"/>
  <c r="E41" i="12"/>
  <c r="J40" i="12"/>
  <c r="I40" i="12"/>
  <c r="H40" i="12"/>
  <c r="F40" i="12" s="1"/>
  <c r="G40" i="12"/>
  <c r="G39" i="12" s="1"/>
  <c r="G38" i="12" s="1"/>
  <c r="E40" i="12"/>
  <c r="E39" i="12" s="1"/>
  <c r="E38" i="12" s="1"/>
  <c r="M38" i="12"/>
  <c r="L38" i="12"/>
  <c r="K38" i="12"/>
  <c r="J37" i="12"/>
  <c r="I37" i="12"/>
  <c r="H37" i="12"/>
  <c r="G37" i="12"/>
  <c r="F37" i="12" s="1"/>
  <c r="E37" i="12"/>
  <c r="J36" i="12"/>
  <c r="I36" i="12"/>
  <c r="H36" i="12"/>
  <c r="G36" i="12"/>
  <c r="F36" i="12" s="1"/>
  <c r="E36" i="12"/>
  <c r="F35" i="12"/>
  <c r="F34" i="12"/>
  <c r="J33" i="12"/>
  <c r="I33" i="12"/>
  <c r="H33" i="12"/>
  <c r="G33" i="12"/>
  <c r="F33" i="12" s="1"/>
  <c r="E33" i="12"/>
  <c r="J32" i="12"/>
  <c r="I32" i="12"/>
  <c r="H32" i="12"/>
  <c r="G32" i="12"/>
  <c r="F32" i="12" s="1"/>
  <c r="E32" i="12"/>
  <c r="J31" i="12"/>
  <c r="I31" i="12"/>
  <c r="H31" i="12"/>
  <c r="G31" i="12"/>
  <c r="F31" i="12" s="1"/>
  <c r="E31" i="12"/>
  <c r="J30" i="12"/>
  <c r="I30" i="12"/>
  <c r="H30" i="12"/>
  <c r="G30" i="12"/>
  <c r="F30" i="12" s="1"/>
  <c r="E30" i="12"/>
  <c r="J29" i="12"/>
  <c r="I29" i="12"/>
  <c r="H29" i="12"/>
  <c r="G29" i="12"/>
  <c r="F29" i="12" s="1"/>
  <c r="E29" i="12"/>
  <c r="J28" i="12"/>
  <c r="I28" i="12"/>
  <c r="H28" i="12"/>
  <c r="G28" i="12"/>
  <c r="F28" i="12" s="1"/>
  <c r="E28" i="12"/>
  <c r="J27" i="12"/>
  <c r="I27" i="12"/>
  <c r="H27" i="12"/>
  <c r="G27" i="12"/>
  <c r="F27" i="12" s="1"/>
  <c r="E27" i="12"/>
  <c r="J26" i="12"/>
  <c r="I26" i="12"/>
  <c r="I25" i="12" s="1"/>
  <c r="H26" i="12"/>
  <c r="G26" i="12"/>
  <c r="F26" i="12" s="1"/>
  <c r="E26" i="12"/>
  <c r="E25" i="12" s="1"/>
  <c r="M25" i="12"/>
  <c r="L25" i="12"/>
  <c r="K25" i="12"/>
  <c r="J25" i="12"/>
  <c r="H25" i="12"/>
  <c r="F24" i="12"/>
  <c r="J23" i="12"/>
  <c r="I23" i="12"/>
  <c r="H23" i="12"/>
  <c r="G23" i="12"/>
  <c r="F23" i="12" s="1"/>
  <c r="E23" i="12"/>
  <c r="M22" i="12"/>
  <c r="M64" i="12" s="1"/>
  <c r="M65" i="12" s="1"/>
  <c r="L22" i="12"/>
  <c r="L64" i="12" s="1"/>
  <c r="L65" i="12" s="1"/>
  <c r="K22" i="12"/>
  <c r="K64" i="12" s="1"/>
  <c r="J22" i="12"/>
  <c r="H22" i="12"/>
  <c r="F15" i="12"/>
  <c r="E15" i="12"/>
  <c r="F13" i="12"/>
  <c r="E13" i="12"/>
  <c r="B13" i="12"/>
  <c r="I11" i="12"/>
  <c r="H11" i="12"/>
  <c r="F11" i="12"/>
  <c r="B11" i="12"/>
  <c r="B8" i="12"/>
  <c r="H66" i="14" l="1"/>
  <c r="E64" i="14"/>
  <c r="J66" i="14"/>
  <c r="J65" i="14" s="1"/>
  <c r="F22" i="14"/>
  <c r="F56" i="14"/>
  <c r="F38" i="14"/>
  <c r="F77" i="14"/>
  <c r="I22" i="14"/>
  <c r="I64" i="14" s="1"/>
  <c r="H56" i="14"/>
  <c r="H86" i="14"/>
  <c r="H25" i="14"/>
  <c r="H22" i="14" s="1"/>
  <c r="H64" i="14" s="1"/>
  <c r="G68" i="14"/>
  <c r="F69" i="14"/>
  <c r="F68" i="14" s="1"/>
  <c r="I39" i="14"/>
  <c r="I38" i="14" s="1"/>
  <c r="G77" i="14"/>
  <c r="I68" i="14"/>
  <c r="I66" i="14" s="1"/>
  <c r="H77" i="14"/>
  <c r="F58" i="14"/>
  <c r="F88" i="14"/>
  <c r="F86" i="14" s="1"/>
  <c r="E64" i="13"/>
  <c r="F86" i="13"/>
  <c r="I22" i="13"/>
  <c r="I64" i="13" s="1"/>
  <c r="J64" i="13"/>
  <c r="F25" i="13"/>
  <c r="F22" i="13" s="1"/>
  <c r="F64" i="13" s="1"/>
  <c r="F39" i="13"/>
  <c r="F38" i="13" s="1"/>
  <c r="F56" i="13"/>
  <c r="F77" i="13"/>
  <c r="G25" i="13"/>
  <c r="G22" i="13" s="1"/>
  <c r="G64" i="13" s="1"/>
  <c r="G39" i="13"/>
  <c r="G38" i="13" s="1"/>
  <c r="H39" i="13"/>
  <c r="H38" i="13" s="1"/>
  <c r="H64" i="13" s="1"/>
  <c r="G68" i="13"/>
  <c r="F69" i="13"/>
  <c r="F68" i="13" s="1"/>
  <c r="G77" i="13"/>
  <c r="H77" i="13"/>
  <c r="H66" i="13" s="1"/>
  <c r="G56" i="13"/>
  <c r="G86" i="13"/>
  <c r="K65" i="12"/>
  <c r="E22" i="12"/>
  <c r="E64" i="12" s="1"/>
  <c r="F22" i="12"/>
  <c r="I66" i="12"/>
  <c r="J66" i="12"/>
  <c r="I22" i="12"/>
  <c r="I64" i="12" s="1"/>
  <c r="J105" i="12"/>
  <c r="J65" i="12"/>
  <c r="F25" i="12"/>
  <c r="F39" i="12"/>
  <c r="F38" i="12" s="1"/>
  <c r="G25" i="12"/>
  <c r="G22" i="12" s="1"/>
  <c r="G64" i="12" s="1"/>
  <c r="H39" i="12"/>
  <c r="H38" i="12" s="1"/>
  <c r="H64" i="12" s="1"/>
  <c r="G68" i="12"/>
  <c r="F69" i="12"/>
  <c r="F68" i="12" s="1"/>
  <c r="F66" i="12" s="1"/>
  <c r="G77" i="12"/>
  <c r="H77" i="12"/>
  <c r="H66" i="12" s="1"/>
  <c r="G56" i="12"/>
  <c r="G86" i="12"/>
  <c r="J107" i="11"/>
  <c r="H107" i="11"/>
  <c r="G107" i="11"/>
  <c r="B107" i="11"/>
  <c r="J96" i="11"/>
  <c r="I96" i="11"/>
  <c r="H96" i="11"/>
  <c r="G96" i="11"/>
  <c r="E96" i="11"/>
  <c r="J95" i="11"/>
  <c r="I95" i="11"/>
  <c r="H95" i="11"/>
  <c r="F95" i="11" s="1"/>
  <c r="G95" i="11"/>
  <c r="E95" i="11"/>
  <c r="J94" i="11"/>
  <c r="I94" i="11"/>
  <c r="H94" i="11"/>
  <c r="F94" i="11" s="1"/>
  <c r="G94" i="11"/>
  <c r="E94" i="11"/>
  <c r="J93" i="11"/>
  <c r="I93" i="11"/>
  <c r="H93" i="11"/>
  <c r="G93" i="11"/>
  <c r="F93" i="11" s="1"/>
  <c r="E93" i="11"/>
  <c r="J92" i="11"/>
  <c r="I92" i="11"/>
  <c r="H92" i="11"/>
  <c r="G92" i="11"/>
  <c r="E92" i="11"/>
  <c r="J91" i="11"/>
  <c r="I91" i="11"/>
  <c r="H91" i="11"/>
  <c r="G91" i="11"/>
  <c r="E91" i="11"/>
  <c r="J90" i="11"/>
  <c r="I90" i="11"/>
  <c r="H90" i="11"/>
  <c r="G90" i="11"/>
  <c r="F90" i="11"/>
  <c r="E90" i="11"/>
  <c r="J89" i="11"/>
  <c r="I89" i="11"/>
  <c r="H89" i="11"/>
  <c r="F89" i="11" s="1"/>
  <c r="G89" i="11"/>
  <c r="E89" i="11"/>
  <c r="J88" i="11"/>
  <c r="I88" i="11"/>
  <c r="I86" i="11" s="1"/>
  <c r="H88" i="11"/>
  <c r="G88" i="11"/>
  <c r="E88" i="11"/>
  <c r="J87" i="11"/>
  <c r="I87" i="11"/>
  <c r="H87" i="11"/>
  <c r="G87" i="11"/>
  <c r="F87" i="11" s="1"/>
  <c r="E87" i="11"/>
  <c r="E86" i="11" s="1"/>
  <c r="M86" i="11"/>
  <c r="L86" i="11"/>
  <c r="K86" i="11"/>
  <c r="J85" i="11"/>
  <c r="I85" i="11"/>
  <c r="H85" i="11"/>
  <c r="G85" i="11"/>
  <c r="F85" i="11" s="1"/>
  <c r="E85" i="11"/>
  <c r="J84" i="11"/>
  <c r="I84" i="11"/>
  <c r="H84" i="11"/>
  <c r="G84" i="11"/>
  <c r="F84" i="11" s="1"/>
  <c r="E84" i="11"/>
  <c r="J83" i="11"/>
  <c r="I83" i="11"/>
  <c r="H83" i="11"/>
  <c r="G83" i="11"/>
  <c r="E83" i="11"/>
  <c r="J82" i="11"/>
  <c r="I82" i="11"/>
  <c r="H82" i="11"/>
  <c r="G82" i="11"/>
  <c r="E82" i="11"/>
  <c r="F81" i="11"/>
  <c r="J80" i="11"/>
  <c r="I80" i="11"/>
  <c r="H80" i="11"/>
  <c r="G80" i="11"/>
  <c r="E80" i="11"/>
  <c r="J79" i="11"/>
  <c r="I79" i="11"/>
  <c r="F79" i="11" s="1"/>
  <c r="H79" i="11"/>
  <c r="G79" i="11"/>
  <c r="E79" i="11"/>
  <c r="J78" i="11"/>
  <c r="I78" i="11"/>
  <c r="H78" i="11"/>
  <c r="G78" i="11"/>
  <c r="F78" i="11" s="1"/>
  <c r="E78" i="11"/>
  <c r="M77" i="11"/>
  <c r="L77" i="11"/>
  <c r="K77" i="11"/>
  <c r="E77" i="11"/>
  <c r="M76" i="11"/>
  <c r="L76" i="11"/>
  <c r="K76" i="11"/>
  <c r="J76" i="11"/>
  <c r="I76" i="11"/>
  <c r="H76" i="11"/>
  <c r="G76" i="11"/>
  <c r="F76" i="11"/>
  <c r="E76" i="11"/>
  <c r="M75" i="11"/>
  <c r="L75" i="11"/>
  <c r="K75" i="11"/>
  <c r="J75" i="11"/>
  <c r="I75" i="11"/>
  <c r="H75" i="11"/>
  <c r="G75" i="11"/>
  <c r="E75" i="11"/>
  <c r="M74" i="11"/>
  <c r="L74" i="11"/>
  <c r="K74" i="11"/>
  <c r="J74" i="11"/>
  <c r="I74" i="11"/>
  <c r="H74" i="11"/>
  <c r="G74" i="11"/>
  <c r="E74" i="11"/>
  <c r="M73" i="11"/>
  <c r="L73" i="11"/>
  <c r="K73" i="11"/>
  <c r="J73" i="11"/>
  <c r="I73" i="11"/>
  <c r="H73" i="11"/>
  <c r="G73" i="11"/>
  <c r="F73" i="11" s="1"/>
  <c r="E73" i="11"/>
  <c r="M72" i="11"/>
  <c r="L72" i="11"/>
  <c r="K72" i="11"/>
  <c r="J72" i="11"/>
  <c r="I72" i="11"/>
  <c r="H72" i="11"/>
  <c r="G72" i="11"/>
  <c r="F72" i="11" s="1"/>
  <c r="E72" i="11"/>
  <c r="M71" i="11"/>
  <c r="L71" i="11"/>
  <c r="K71" i="11"/>
  <c r="J71" i="11"/>
  <c r="I71" i="11"/>
  <c r="H71" i="11"/>
  <c r="G71" i="11"/>
  <c r="F71" i="11" s="1"/>
  <c r="E71" i="11"/>
  <c r="M70" i="11"/>
  <c r="L70" i="11"/>
  <c r="K70" i="11"/>
  <c r="J70" i="11"/>
  <c r="I70" i="11"/>
  <c r="H70" i="11"/>
  <c r="G70" i="11"/>
  <c r="F70" i="11" s="1"/>
  <c r="E70" i="11"/>
  <c r="M69" i="11"/>
  <c r="M68" i="11" s="1"/>
  <c r="M66" i="11" s="1"/>
  <c r="L69" i="11"/>
  <c r="K69" i="11"/>
  <c r="J69" i="11"/>
  <c r="I69" i="11"/>
  <c r="I68" i="11" s="1"/>
  <c r="H69" i="11"/>
  <c r="G69" i="11"/>
  <c r="F69" i="11"/>
  <c r="E69" i="11"/>
  <c r="L68" i="11"/>
  <c r="K68" i="11"/>
  <c r="K66" i="11" s="1"/>
  <c r="F67" i="11"/>
  <c r="L66" i="11"/>
  <c r="J63" i="11"/>
  <c r="I63" i="11"/>
  <c r="H63" i="11"/>
  <c r="G63" i="11"/>
  <c r="E63" i="11"/>
  <c r="J62" i="11"/>
  <c r="I62" i="11"/>
  <c r="H62" i="11"/>
  <c r="G62" i="11"/>
  <c r="F62" i="11" s="1"/>
  <c r="E62" i="11"/>
  <c r="F61" i="11"/>
  <c r="J60" i="11"/>
  <c r="I60" i="11"/>
  <c r="H60" i="11"/>
  <c r="F60" i="11" s="1"/>
  <c r="G60" i="11"/>
  <c r="E60" i="11"/>
  <c r="J59" i="11"/>
  <c r="I59" i="11"/>
  <c r="H59" i="11"/>
  <c r="G59" i="11"/>
  <c r="E59" i="11"/>
  <c r="J58" i="11"/>
  <c r="I58" i="11"/>
  <c r="H58" i="11"/>
  <c r="G58" i="11"/>
  <c r="E58" i="11"/>
  <c r="J57" i="11"/>
  <c r="I57" i="11"/>
  <c r="H57" i="11"/>
  <c r="G57" i="11"/>
  <c r="E57" i="11"/>
  <c r="M56" i="11"/>
  <c r="L56" i="11"/>
  <c r="K56" i="11"/>
  <c r="I56" i="11"/>
  <c r="J55" i="11"/>
  <c r="I55" i="11"/>
  <c r="H55" i="11"/>
  <c r="G55" i="11"/>
  <c r="E55" i="11"/>
  <c r="J54" i="11"/>
  <c r="F54" i="11" s="1"/>
  <c r="I54" i="11"/>
  <c r="H54" i="11"/>
  <c r="G54" i="11"/>
  <c r="E54" i="11"/>
  <c r="J53" i="11"/>
  <c r="I53" i="11"/>
  <c r="H53" i="11"/>
  <c r="F53" i="11" s="1"/>
  <c r="G53" i="11"/>
  <c r="E53" i="11"/>
  <c r="J52" i="11"/>
  <c r="I52" i="11"/>
  <c r="H52" i="11"/>
  <c r="G52" i="11"/>
  <c r="E52" i="11"/>
  <c r="J51" i="11"/>
  <c r="I51" i="11"/>
  <c r="H51" i="11"/>
  <c r="G51" i="11"/>
  <c r="F51" i="11" s="1"/>
  <c r="E51" i="11"/>
  <c r="J50" i="11"/>
  <c r="I50" i="11"/>
  <c r="H50" i="11"/>
  <c r="F50" i="11" s="1"/>
  <c r="G50" i="11"/>
  <c r="E50" i="11"/>
  <c r="J49" i="11"/>
  <c r="I49" i="11"/>
  <c r="H49" i="11"/>
  <c r="G49" i="11"/>
  <c r="F49" i="11" s="1"/>
  <c r="E49" i="11"/>
  <c r="J48" i="11"/>
  <c r="I48" i="11"/>
  <c r="H48" i="11"/>
  <c r="G48" i="11"/>
  <c r="E48" i="11"/>
  <c r="J47" i="11"/>
  <c r="I47" i="11"/>
  <c r="H47" i="11"/>
  <c r="G47" i="11"/>
  <c r="E47" i="11"/>
  <c r="J46" i="11"/>
  <c r="I46" i="11"/>
  <c r="H46" i="11"/>
  <c r="G46" i="11"/>
  <c r="F46" i="11" s="1"/>
  <c r="E46" i="11"/>
  <c r="J45" i="11"/>
  <c r="I45" i="11"/>
  <c r="H45" i="11"/>
  <c r="F45" i="11" s="1"/>
  <c r="G45" i="11"/>
  <c r="E45" i="11"/>
  <c r="J44" i="11"/>
  <c r="I44" i="11"/>
  <c r="H44" i="11"/>
  <c r="G44" i="11"/>
  <c r="E44" i="11"/>
  <c r="J43" i="11"/>
  <c r="I43" i="11"/>
  <c r="H43" i="11"/>
  <c r="G43" i="11"/>
  <c r="E43" i="11"/>
  <c r="J42" i="11"/>
  <c r="I42" i="11"/>
  <c r="H42" i="11"/>
  <c r="F42" i="11" s="1"/>
  <c r="G42" i="11"/>
  <c r="E42" i="11"/>
  <c r="E39" i="11" s="1"/>
  <c r="E38" i="11" s="1"/>
  <c r="J41" i="11"/>
  <c r="I41" i="11"/>
  <c r="H41" i="11"/>
  <c r="G41" i="11"/>
  <c r="F41" i="11"/>
  <c r="E41" i="11"/>
  <c r="J40" i="11"/>
  <c r="I40" i="11"/>
  <c r="I39" i="11" s="1"/>
  <c r="I38" i="11" s="1"/>
  <c r="H40" i="11"/>
  <c r="H39" i="11" s="1"/>
  <c r="H38" i="11" s="1"/>
  <c r="G40" i="11"/>
  <c r="E40" i="11"/>
  <c r="G39" i="11"/>
  <c r="M38" i="11"/>
  <c r="L38" i="11"/>
  <c r="K38" i="11"/>
  <c r="J37" i="11"/>
  <c r="I37" i="11"/>
  <c r="H37" i="11"/>
  <c r="G37" i="11"/>
  <c r="F37" i="11" s="1"/>
  <c r="E37" i="11"/>
  <c r="J36" i="11"/>
  <c r="I36" i="11"/>
  <c r="H36" i="11"/>
  <c r="G36" i="11"/>
  <c r="E36" i="11"/>
  <c r="F35" i="11"/>
  <c r="F34" i="11"/>
  <c r="J33" i="11"/>
  <c r="I33" i="11"/>
  <c r="H33" i="11"/>
  <c r="G33" i="11"/>
  <c r="E33" i="11"/>
  <c r="J32" i="11"/>
  <c r="I32" i="11"/>
  <c r="H32" i="11"/>
  <c r="G32" i="11"/>
  <c r="E32" i="11"/>
  <c r="J31" i="11"/>
  <c r="I31" i="11"/>
  <c r="H31" i="11"/>
  <c r="G31" i="11"/>
  <c r="E31" i="11"/>
  <c r="J30" i="11"/>
  <c r="I30" i="11"/>
  <c r="H30" i="11"/>
  <c r="G30" i="11"/>
  <c r="F30" i="11" s="1"/>
  <c r="E30" i="11"/>
  <c r="J29" i="11"/>
  <c r="I29" i="11"/>
  <c r="H29" i="11"/>
  <c r="G29" i="11"/>
  <c r="E29" i="11"/>
  <c r="J28" i="11"/>
  <c r="F28" i="11" s="1"/>
  <c r="I28" i="11"/>
  <c r="H28" i="11"/>
  <c r="G28" i="11"/>
  <c r="E28" i="11"/>
  <c r="J27" i="11"/>
  <c r="I27" i="11"/>
  <c r="H27" i="11"/>
  <c r="G27" i="11"/>
  <c r="E27" i="11"/>
  <c r="J26" i="11"/>
  <c r="I26" i="11"/>
  <c r="H26" i="11"/>
  <c r="F26" i="11" s="1"/>
  <c r="G26" i="11"/>
  <c r="E26" i="11"/>
  <c r="M25" i="11"/>
  <c r="M22" i="11" s="1"/>
  <c r="M64" i="11" s="1"/>
  <c r="M65" i="11" s="1"/>
  <c r="L25" i="11"/>
  <c r="K25" i="11"/>
  <c r="K22" i="11" s="1"/>
  <c r="K64" i="11" s="1"/>
  <c r="F24" i="11"/>
  <c r="J23" i="11"/>
  <c r="I23" i="11"/>
  <c r="H23" i="11"/>
  <c r="G23" i="11"/>
  <c r="F23" i="11" s="1"/>
  <c r="E23" i="11"/>
  <c r="L22" i="11"/>
  <c r="L64" i="11" s="1"/>
  <c r="L65" i="11" s="1"/>
  <c r="F15" i="11"/>
  <c r="E15" i="11"/>
  <c r="B8" i="11" s="1"/>
  <c r="F13" i="11"/>
  <c r="E13" i="11"/>
  <c r="B13" i="11"/>
  <c r="I11" i="11"/>
  <c r="H11" i="11"/>
  <c r="F11" i="11"/>
  <c r="B11" i="11"/>
  <c r="J107" i="10"/>
  <c r="H107" i="10"/>
  <c r="G107" i="10"/>
  <c r="B107" i="10"/>
  <c r="J96" i="10"/>
  <c r="I96" i="10"/>
  <c r="H96" i="10"/>
  <c r="G96" i="10"/>
  <c r="E96" i="10"/>
  <c r="J95" i="10"/>
  <c r="I95" i="10"/>
  <c r="H95" i="10"/>
  <c r="G95" i="10"/>
  <c r="E95" i="10"/>
  <c r="J94" i="10"/>
  <c r="I94" i="10"/>
  <c r="H94" i="10"/>
  <c r="G94" i="10"/>
  <c r="E94" i="10"/>
  <c r="J93" i="10"/>
  <c r="I93" i="10"/>
  <c r="H93" i="10"/>
  <c r="G93" i="10"/>
  <c r="E93" i="10"/>
  <c r="J92" i="10"/>
  <c r="I92" i="10"/>
  <c r="H92" i="10"/>
  <c r="G92" i="10"/>
  <c r="E92" i="10"/>
  <c r="J91" i="10"/>
  <c r="I91" i="10"/>
  <c r="H91" i="10"/>
  <c r="G91" i="10"/>
  <c r="F91" i="10" s="1"/>
  <c r="E91" i="10"/>
  <c r="J90" i="10"/>
  <c r="I90" i="10"/>
  <c r="H90" i="10"/>
  <c r="G90" i="10"/>
  <c r="E90" i="10"/>
  <c r="J89" i="10"/>
  <c r="I89" i="10"/>
  <c r="H89" i="10"/>
  <c r="G89" i="10"/>
  <c r="E89" i="10"/>
  <c r="J88" i="10"/>
  <c r="I88" i="10"/>
  <c r="H88" i="10"/>
  <c r="G88" i="10"/>
  <c r="E88" i="10"/>
  <c r="J87" i="10"/>
  <c r="I87" i="10"/>
  <c r="H87" i="10"/>
  <c r="H86" i="10" s="1"/>
  <c r="G87" i="10"/>
  <c r="E87" i="10"/>
  <c r="E86" i="10" s="1"/>
  <c r="M86" i="10"/>
  <c r="L86" i="10"/>
  <c r="K86" i="10"/>
  <c r="J86" i="10"/>
  <c r="J85" i="10"/>
  <c r="I85" i="10"/>
  <c r="H85" i="10"/>
  <c r="G85" i="10"/>
  <c r="F85" i="10" s="1"/>
  <c r="E85" i="10"/>
  <c r="J84" i="10"/>
  <c r="I84" i="10"/>
  <c r="H84" i="10"/>
  <c r="G84" i="10"/>
  <c r="E84" i="10"/>
  <c r="J83" i="10"/>
  <c r="I83" i="10"/>
  <c r="H83" i="10"/>
  <c r="G83" i="10"/>
  <c r="E83" i="10"/>
  <c r="J82" i="10"/>
  <c r="I82" i="10"/>
  <c r="H82" i="10"/>
  <c r="G82" i="10"/>
  <c r="F82" i="10" s="1"/>
  <c r="E82" i="10"/>
  <c r="F81" i="10"/>
  <c r="J80" i="10"/>
  <c r="I80" i="10"/>
  <c r="H80" i="10"/>
  <c r="G80" i="10"/>
  <c r="E80" i="10"/>
  <c r="J79" i="10"/>
  <c r="I79" i="10"/>
  <c r="H79" i="10"/>
  <c r="G79" i="10"/>
  <c r="E79" i="10"/>
  <c r="J78" i="10"/>
  <c r="I78" i="10"/>
  <c r="H78" i="10"/>
  <c r="H77" i="10" s="1"/>
  <c r="G78" i="10"/>
  <c r="F78" i="10" s="1"/>
  <c r="E78" i="10"/>
  <c r="E77" i="10" s="1"/>
  <c r="M77" i="10"/>
  <c r="L77" i="10"/>
  <c r="K77" i="10"/>
  <c r="M76" i="10"/>
  <c r="L76" i="10"/>
  <c r="K76" i="10"/>
  <c r="J76" i="10"/>
  <c r="I76" i="10"/>
  <c r="H76" i="10"/>
  <c r="G76" i="10"/>
  <c r="E76" i="10"/>
  <c r="M75" i="10"/>
  <c r="L75" i="10"/>
  <c r="K75" i="10"/>
  <c r="J75" i="10"/>
  <c r="I75" i="10"/>
  <c r="H75" i="10"/>
  <c r="G75" i="10"/>
  <c r="F75" i="10" s="1"/>
  <c r="E75" i="10"/>
  <c r="M74" i="10"/>
  <c r="L74" i="10"/>
  <c r="K74" i="10"/>
  <c r="J74" i="10"/>
  <c r="I74" i="10"/>
  <c r="H74" i="10"/>
  <c r="F74" i="10" s="1"/>
  <c r="G74" i="10"/>
  <c r="E74" i="10"/>
  <c r="M73" i="10"/>
  <c r="L73" i="10"/>
  <c r="K73" i="10"/>
  <c r="J73" i="10"/>
  <c r="I73" i="10"/>
  <c r="H73" i="10"/>
  <c r="G73" i="10"/>
  <c r="E73" i="10"/>
  <c r="M72" i="10"/>
  <c r="L72" i="10"/>
  <c r="K72" i="10"/>
  <c r="J72" i="10"/>
  <c r="I72" i="10"/>
  <c r="H72" i="10"/>
  <c r="G72" i="10"/>
  <c r="E72" i="10"/>
  <c r="M71" i="10"/>
  <c r="L71" i="10"/>
  <c r="K71" i="10"/>
  <c r="J71" i="10"/>
  <c r="I71" i="10"/>
  <c r="H71" i="10"/>
  <c r="G71" i="10"/>
  <c r="E71" i="10"/>
  <c r="M70" i="10"/>
  <c r="L70" i="10"/>
  <c r="K70" i="10"/>
  <c r="J70" i="10"/>
  <c r="I70" i="10"/>
  <c r="H70" i="10"/>
  <c r="G70" i="10"/>
  <c r="F70" i="10" s="1"/>
  <c r="E70" i="10"/>
  <c r="M69" i="10"/>
  <c r="L69" i="10"/>
  <c r="K69" i="10"/>
  <c r="K68" i="10" s="1"/>
  <c r="K66" i="10" s="1"/>
  <c r="J69" i="10"/>
  <c r="I69" i="10"/>
  <c r="I68" i="10" s="1"/>
  <c r="H69" i="10"/>
  <c r="H68" i="10" s="1"/>
  <c r="G69" i="10"/>
  <c r="E69" i="10"/>
  <c r="M68" i="10"/>
  <c r="L68" i="10"/>
  <c r="L66" i="10" s="1"/>
  <c r="E68" i="10"/>
  <c r="F67" i="10"/>
  <c r="J63" i="10"/>
  <c r="I63" i="10"/>
  <c r="H63" i="10"/>
  <c r="G63" i="10"/>
  <c r="E63" i="10"/>
  <c r="J62" i="10"/>
  <c r="I62" i="10"/>
  <c r="H62" i="10"/>
  <c r="G62" i="10"/>
  <c r="F62" i="10" s="1"/>
  <c r="E62" i="10"/>
  <c r="F61" i="10"/>
  <c r="J60" i="10"/>
  <c r="I60" i="10"/>
  <c r="H60" i="10"/>
  <c r="G60" i="10"/>
  <c r="E60" i="10"/>
  <c r="J59" i="10"/>
  <c r="I59" i="10"/>
  <c r="H59" i="10"/>
  <c r="G59" i="10"/>
  <c r="E59" i="10"/>
  <c r="J58" i="10"/>
  <c r="J56" i="10" s="1"/>
  <c r="I58" i="10"/>
  <c r="H58" i="10"/>
  <c r="G58" i="10"/>
  <c r="F58" i="10" s="1"/>
  <c r="E58" i="10"/>
  <c r="J57" i="10"/>
  <c r="I57" i="10"/>
  <c r="H57" i="10"/>
  <c r="G57" i="10"/>
  <c r="F57" i="10" s="1"/>
  <c r="E57" i="10"/>
  <c r="E56" i="10" s="1"/>
  <c r="M56" i="10"/>
  <c r="L56" i="10"/>
  <c r="K56" i="10"/>
  <c r="G56" i="10"/>
  <c r="J55" i="10"/>
  <c r="I55" i="10"/>
  <c r="H55" i="10"/>
  <c r="G55" i="10"/>
  <c r="F55" i="10" s="1"/>
  <c r="E55" i="10"/>
  <c r="J54" i="10"/>
  <c r="I54" i="10"/>
  <c r="H54" i="10"/>
  <c r="G54" i="10"/>
  <c r="E54" i="10"/>
  <c r="J53" i="10"/>
  <c r="I53" i="10"/>
  <c r="H53" i="10"/>
  <c r="G53" i="10"/>
  <c r="E53" i="10"/>
  <c r="J52" i="10"/>
  <c r="I52" i="10"/>
  <c r="H52" i="10"/>
  <c r="G52" i="10"/>
  <c r="F52" i="10" s="1"/>
  <c r="E52" i="10"/>
  <c r="J51" i="10"/>
  <c r="I51" i="10"/>
  <c r="H51" i="10"/>
  <c r="G51" i="10"/>
  <c r="F51" i="10" s="1"/>
  <c r="E51" i="10"/>
  <c r="J50" i="10"/>
  <c r="F50" i="10" s="1"/>
  <c r="I50" i="10"/>
  <c r="H50" i="10"/>
  <c r="G50" i="10"/>
  <c r="E50" i="10"/>
  <c r="J49" i="10"/>
  <c r="I49" i="10"/>
  <c r="H49" i="10"/>
  <c r="G49" i="10"/>
  <c r="F49" i="10" s="1"/>
  <c r="E49" i="10"/>
  <c r="J48" i="10"/>
  <c r="I48" i="10"/>
  <c r="H48" i="10"/>
  <c r="G48" i="10"/>
  <c r="E48" i="10"/>
  <c r="J47" i="10"/>
  <c r="I47" i="10"/>
  <c r="H47" i="10"/>
  <c r="F47" i="10" s="1"/>
  <c r="G47" i="10"/>
  <c r="E47" i="10"/>
  <c r="J46" i="10"/>
  <c r="I46" i="10"/>
  <c r="H46" i="10"/>
  <c r="G46" i="10"/>
  <c r="E46" i="10"/>
  <c r="J45" i="10"/>
  <c r="I45" i="10"/>
  <c r="H45" i="10"/>
  <c r="G45" i="10"/>
  <c r="E45" i="10"/>
  <c r="J44" i="10"/>
  <c r="I44" i="10"/>
  <c r="H44" i="10"/>
  <c r="G44" i="10"/>
  <c r="E44" i="10"/>
  <c r="J43" i="10"/>
  <c r="F43" i="10" s="1"/>
  <c r="I43" i="10"/>
  <c r="H43" i="10"/>
  <c r="G43" i="10"/>
  <c r="E43" i="10"/>
  <c r="J42" i="10"/>
  <c r="I42" i="10"/>
  <c r="H42" i="10"/>
  <c r="G42" i="10"/>
  <c r="F42" i="10" s="1"/>
  <c r="E42" i="10"/>
  <c r="J41" i="10"/>
  <c r="I41" i="10"/>
  <c r="I39" i="10" s="1"/>
  <c r="H41" i="10"/>
  <c r="G41" i="10"/>
  <c r="E41" i="10"/>
  <c r="E39" i="10" s="1"/>
  <c r="E38" i="10" s="1"/>
  <c r="J40" i="10"/>
  <c r="I40" i="10"/>
  <c r="H40" i="10"/>
  <c r="G40" i="10"/>
  <c r="G39" i="10" s="1"/>
  <c r="G38" i="10" s="1"/>
  <c r="E40" i="10"/>
  <c r="M38" i="10"/>
  <c r="L38" i="10"/>
  <c r="K38" i="10"/>
  <c r="J37" i="10"/>
  <c r="I37" i="10"/>
  <c r="H37" i="10"/>
  <c r="G37" i="10"/>
  <c r="E37" i="10"/>
  <c r="J36" i="10"/>
  <c r="I36" i="10"/>
  <c r="H36" i="10"/>
  <c r="G36" i="10"/>
  <c r="E36" i="10"/>
  <c r="F35" i="10"/>
  <c r="F34" i="10"/>
  <c r="J33" i="10"/>
  <c r="I33" i="10"/>
  <c r="H33" i="10"/>
  <c r="G33" i="10"/>
  <c r="E33" i="10"/>
  <c r="J32" i="10"/>
  <c r="I32" i="10"/>
  <c r="H32" i="10"/>
  <c r="G32" i="10"/>
  <c r="F32" i="10" s="1"/>
  <c r="E32" i="10"/>
  <c r="J31" i="10"/>
  <c r="I31" i="10"/>
  <c r="H31" i="10"/>
  <c r="G31" i="10"/>
  <c r="F31" i="10" s="1"/>
  <c r="E31" i="10"/>
  <c r="J30" i="10"/>
  <c r="I30" i="10"/>
  <c r="H30" i="10"/>
  <c r="G30" i="10"/>
  <c r="E30" i="10"/>
  <c r="J29" i="10"/>
  <c r="I29" i="10"/>
  <c r="H29" i="10"/>
  <c r="G29" i="10"/>
  <c r="F29" i="10" s="1"/>
  <c r="E29" i="10"/>
  <c r="J28" i="10"/>
  <c r="I28" i="10"/>
  <c r="H28" i="10"/>
  <c r="G28" i="10"/>
  <c r="E28" i="10"/>
  <c r="J27" i="10"/>
  <c r="I27" i="10"/>
  <c r="H27" i="10"/>
  <c r="F27" i="10" s="1"/>
  <c r="G27" i="10"/>
  <c r="E27" i="10"/>
  <c r="J26" i="10"/>
  <c r="I26" i="10"/>
  <c r="H26" i="10"/>
  <c r="G26" i="10"/>
  <c r="F26" i="10" s="1"/>
  <c r="E26" i="10"/>
  <c r="M25" i="10"/>
  <c r="M22" i="10" s="1"/>
  <c r="M64" i="10" s="1"/>
  <c r="L25" i="10"/>
  <c r="L22" i="10" s="1"/>
  <c r="L64" i="10" s="1"/>
  <c r="K25" i="10"/>
  <c r="K22" i="10" s="1"/>
  <c r="K64" i="10" s="1"/>
  <c r="F24" i="10"/>
  <c r="J23" i="10"/>
  <c r="I23" i="10"/>
  <c r="H23" i="10"/>
  <c r="G23" i="10"/>
  <c r="E23" i="10"/>
  <c r="F15" i="10"/>
  <c r="E15" i="10"/>
  <c r="F13" i="10"/>
  <c r="E13" i="10"/>
  <c r="B13" i="10"/>
  <c r="I11" i="10"/>
  <c r="H11" i="10"/>
  <c r="F11" i="10"/>
  <c r="B11" i="10"/>
  <c r="B8" i="10"/>
  <c r="H105" i="14" l="1"/>
  <c r="H65" i="14"/>
  <c r="F64" i="14"/>
  <c r="I105" i="14"/>
  <c r="I65" i="14"/>
  <c r="E65" i="14"/>
  <c r="E105" i="14"/>
  <c r="F66" i="14"/>
  <c r="J105" i="14"/>
  <c r="G66" i="14"/>
  <c r="G65" i="13"/>
  <c r="H105" i="13"/>
  <c r="H65" i="13"/>
  <c r="F66" i="13"/>
  <c r="F65" i="13" s="1"/>
  <c r="E65" i="13"/>
  <c r="E105" i="13"/>
  <c r="G66" i="13"/>
  <c r="G105" i="13" s="1"/>
  <c r="J65" i="13"/>
  <c r="J105" i="13"/>
  <c r="I105" i="13"/>
  <c r="I65" i="13"/>
  <c r="G65" i="12"/>
  <c r="G105" i="12"/>
  <c r="H105" i="12"/>
  <c r="H65" i="12"/>
  <c r="E65" i="12"/>
  <c r="E105" i="12"/>
  <c r="G66" i="12"/>
  <c r="I105" i="12"/>
  <c r="I65" i="12"/>
  <c r="F64" i="12"/>
  <c r="E25" i="11"/>
  <c r="E25" i="10"/>
  <c r="E22" i="10" s="1"/>
  <c r="E64" i="10" s="1"/>
  <c r="H25" i="10"/>
  <c r="H22" i="10" s="1"/>
  <c r="F37" i="10"/>
  <c r="F41" i="10"/>
  <c r="F53" i="10"/>
  <c r="F54" i="10"/>
  <c r="I56" i="10"/>
  <c r="F59" i="10"/>
  <c r="M66" i="10"/>
  <c r="F90" i="10"/>
  <c r="F93" i="10"/>
  <c r="F96" i="10"/>
  <c r="F29" i="11"/>
  <c r="F32" i="11"/>
  <c r="J39" i="11"/>
  <c r="J38" i="11" s="1"/>
  <c r="F52" i="11"/>
  <c r="F55" i="11"/>
  <c r="F58" i="11"/>
  <c r="G68" i="11"/>
  <c r="J86" i="11"/>
  <c r="F96" i="11"/>
  <c r="F44" i="10"/>
  <c r="F63" i="10"/>
  <c r="I77" i="10"/>
  <c r="F80" i="10"/>
  <c r="F87" i="10"/>
  <c r="F48" i="11"/>
  <c r="F57" i="11"/>
  <c r="F56" i="11" s="1"/>
  <c r="J56" i="11"/>
  <c r="F74" i="11"/>
  <c r="F80" i="11"/>
  <c r="F77" i="11" s="1"/>
  <c r="F82" i="11"/>
  <c r="H86" i="11"/>
  <c r="J25" i="10"/>
  <c r="J22" i="10" s="1"/>
  <c r="J64" i="10" s="1"/>
  <c r="F28" i="10"/>
  <c r="F40" i="10"/>
  <c r="I38" i="10"/>
  <c r="F71" i="10"/>
  <c r="F72" i="10"/>
  <c r="F73" i="10"/>
  <c r="J77" i="10"/>
  <c r="F95" i="10"/>
  <c r="G38" i="11"/>
  <c r="H56" i="11"/>
  <c r="H77" i="11"/>
  <c r="J77" i="11"/>
  <c r="F84" i="10"/>
  <c r="I86" i="10"/>
  <c r="F89" i="10"/>
  <c r="G25" i="11"/>
  <c r="G22" i="11" s="1"/>
  <c r="I25" i="11"/>
  <c r="I22" i="11" s="1"/>
  <c r="I64" i="11" s="1"/>
  <c r="F31" i="11"/>
  <c r="F25" i="11" s="1"/>
  <c r="F22" i="11" s="1"/>
  <c r="J25" i="11"/>
  <c r="J22" i="11" s="1"/>
  <c r="J64" i="11" s="1"/>
  <c r="F44" i="11"/>
  <c r="F59" i="11"/>
  <c r="J68" i="11"/>
  <c r="J66" i="11" s="1"/>
  <c r="I77" i="11"/>
  <c r="I66" i="11" s="1"/>
  <c r="F30" i="10"/>
  <c r="F25" i="10" s="1"/>
  <c r="I25" i="10"/>
  <c r="I22" i="10" s="1"/>
  <c r="I64" i="10" s="1"/>
  <c r="F36" i="10"/>
  <c r="H39" i="10"/>
  <c r="H38" i="10" s="1"/>
  <c r="H56" i="10"/>
  <c r="F76" i="10"/>
  <c r="G77" i="10"/>
  <c r="F83" i="10"/>
  <c r="F92" i="10"/>
  <c r="E22" i="11"/>
  <c r="E64" i="11" s="1"/>
  <c r="E65" i="11" s="1"/>
  <c r="H25" i="11"/>
  <c r="H22" i="11" s="1"/>
  <c r="H64" i="11" s="1"/>
  <c r="F36" i="11"/>
  <c r="F47" i="11"/>
  <c r="F63" i="11"/>
  <c r="G77" i="11"/>
  <c r="F33" i="10"/>
  <c r="F60" i="10"/>
  <c r="J68" i="10"/>
  <c r="J66" i="10" s="1"/>
  <c r="F94" i="10"/>
  <c r="F33" i="11"/>
  <c r="F40" i="11"/>
  <c r="F39" i="11" s="1"/>
  <c r="E56" i="11"/>
  <c r="F83" i="11"/>
  <c r="F88" i="11"/>
  <c r="F91" i="11"/>
  <c r="F92" i="11"/>
  <c r="F23" i="10"/>
  <c r="J39" i="10"/>
  <c r="J38" i="10" s="1"/>
  <c r="F45" i="10"/>
  <c r="F46" i="10"/>
  <c r="F48" i="10"/>
  <c r="E66" i="10"/>
  <c r="E65" i="10" s="1"/>
  <c r="F88" i="10"/>
  <c r="F27" i="11"/>
  <c r="F43" i="11"/>
  <c r="F38" i="11" s="1"/>
  <c r="E68" i="11"/>
  <c r="E66" i="11" s="1"/>
  <c r="J65" i="11"/>
  <c r="J105" i="11"/>
  <c r="K65" i="11"/>
  <c r="F86" i="11"/>
  <c r="F75" i="11"/>
  <c r="F68" i="11" s="1"/>
  <c r="H68" i="11"/>
  <c r="H66" i="11" s="1"/>
  <c r="H105" i="11" s="1"/>
  <c r="G56" i="11"/>
  <c r="G86" i="11"/>
  <c r="G66" i="11" s="1"/>
  <c r="F39" i="10"/>
  <c r="F38" i="10" s="1"/>
  <c r="H66" i="10"/>
  <c r="F86" i="10"/>
  <c r="K65" i="10"/>
  <c r="I66" i="10"/>
  <c r="L65" i="10"/>
  <c r="M65" i="10"/>
  <c r="F56" i="10"/>
  <c r="G22" i="10"/>
  <c r="G64" i="10" s="1"/>
  <c r="G25" i="10"/>
  <c r="F79" i="10"/>
  <c r="F77" i="10" s="1"/>
  <c r="G68" i="10"/>
  <c r="F69" i="10"/>
  <c r="F68" i="10" s="1"/>
  <c r="G86" i="10"/>
  <c r="J107" i="9"/>
  <c r="H107" i="9"/>
  <c r="G107" i="9"/>
  <c r="B107" i="9"/>
  <c r="J96" i="9"/>
  <c r="I96" i="9"/>
  <c r="H96" i="9"/>
  <c r="G96" i="9"/>
  <c r="E96" i="9"/>
  <c r="J95" i="9"/>
  <c r="I95" i="9"/>
  <c r="H95" i="9"/>
  <c r="G95" i="9"/>
  <c r="E95" i="9"/>
  <c r="J94" i="9"/>
  <c r="I94" i="9"/>
  <c r="H94" i="9"/>
  <c r="G94" i="9"/>
  <c r="E94" i="9"/>
  <c r="J93" i="9"/>
  <c r="I93" i="9"/>
  <c r="H93" i="9"/>
  <c r="G93" i="9"/>
  <c r="E93" i="9"/>
  <c r="J92" i="9"/>
  <c r="I92" i="9"/>
  <c r="H92" i="9"/>
  <c r="G92" i="9"/>
  <c r="E92" i="9"/>
  <c r="J91" i="9"/>
  <c r="I91" i="9"/>
  <c r="H91" i="9"/>
  <c r="G91" i="9"/>
  <c r="E91" i="9"/>
  <c r="J90" i="9"/>
  <c r="I90" i="9"/>
  <c r="H90" i="9"/>
  <c r="G90" i="9"/>
  <c r="E90" i="9"/>
  <c r="J89" i="9"/>
  <c r="I89" i="9"/>
  <c r="H89" i="9"/>
  <c r="G89" i="9"/>
  <c r="E89" i="9"/>
  <c r="J88" i="9"/>
  <c r="J86" i="9" s="1"/>
  <c r="I88" i="9"/>
  <c r="H88" i="9"/>
  <c r="G88" i="9"/>
  <c r="E88" i="9"/>
  <c r="J87" i="9"/>
  <c r="I87" i="9"/>
  <c r="H87" i="9"/>
  <c r="G87" i="9"/>
  <c r="E87" i="9"/>
  <c r="M86" i="9"/>
  <c r="L86" i="9"/>
  <c r="K86" i="9"/>
  <c r="J85" i="9"/>
  <c r="I85" i="9"/>
  <c r="H85" i="9"/>
  <c r="G85" i="9"/>
  <c r="E85" i="9"/>
  <c r="J84" i="9"/>
  <c r="I84" i="9"/>
  <c r="H84" i="9"/>
  <c r="G84" i="9"/>
  <c r="E84" i="9"/>
  <c r="J83" i="9"/>
  <c r="I83" i="9"/>
  <c r="H83" i="9"/>
  <c r="G83" i="9"/>
  <c r="E83" i="9"/>
  <c r="J82" i="9"/>
  <c r="I82" i="9"/>
  <c r="H82" i="9"/>
  <c r="G82" i="9"/>
  <c r="E82" i="9"/>
  <c r="F81" i="9"/>
  <c r="J80" i="9"/>
  <c r="I80" i="9"/>
  <c r="H80" i="9"/>
  <c r="G80" i="9"/>
  <c r="E80" i="9"/>
  <c r="J79" i="9"/>
  <c r="I79" i="9"/>
  <c r="H79" i="9"/>
  <c r="G79" i="9"/>
  <c r="E79" i="9"/>
  <c r="J78" i="9"/>
  <c r="I78" i="9"/>
  <c r="H78" i="9"/>
  <c r="G78" i="9"/>
  <c r="E78" i="9"/>
  <c r="M77" i="9"/>
  <c r="L77" i="9"/>
  <c r="K77" i="9"/>
  <c r="M76" i="9"/>
  <c r="L76" i="9"/>
  <c r="K76" i="9"/>
  <c r="J76" i="9"/>
  <c r="I76" i="9"/>
  <c r="H76" i="9"/>
  <c r="G76" i="9"/>
  <c r="E76" i="9"/>
  <c r="M75" i="9"/>
  <c r="L75" i="9"/>
  <c r="K75" i="9"/>
  <c r="J75" i="9"/>
  <c r="I75" i="9"/>
  <c r="H75" i="9"/>
  <c r="G75" i="9"/>
  <c r="E75" i="9"/>
  <c r="M74" i="9"/>
  <c r="L74" i="9"/>
  <c r="K74" i="9"/>
  <c r="J74" i="9"/>
  <c r="I74" i="9"/>
  <c r="H74" i="9"/>
  <c r="G74" i="9"/>
  <c r="E74" i="9"/>
  <c r="M73" i="9"/>
  <c r="L73" i="9"/>
  <c r="K73" i="9"/>
  <c r="J73" i="9"/>
  <c r="I73" i="9"/>
  <c r="H73" i="9"/>
  <c r="F73" i="9" s="1"/>
  <c r="G73" i="9"/>
  <c r="E73" i="9"/>
  <c r="M72" i="9"/>
  <c r="L72" i="9"/>
  <c r="K72" i="9"/>
  <c r="J72" i="9"/>
  <c r="I72" i="9"/>
  <c r="H72" i="9"/>
  <c r="G72" i="9"/>
  <c r="E72" i="9"/>
  <c r="M71" i="9"/>
  <c r="L71" i="9"/>
  <c r="K71" i="9"/>
  <c r="J71" i="9"/>
  <c r="I71" i="9"/>
  <c r="H71" i="9"/>
  <c r="G71" i="9"/>
  <c r="E71" i="9"/>
  <c r="M70" i="9"/>
  <c r="L70" i="9"/>
  <c r="K70" i="9"/>
  <c r="J70" i="9"/>
  <c r="I70" i="9"/>
  <c r="H70" i="9"/>
  <c r="G70" i="9"/>
  <c r="E70" i="9"/>
  <c r="M69" i="9"/>
  <c r="L69" i="9"/>
  <c r="L68" i="9" s="1"/>
  <c r="L66" i="9" s="1"/>
  <c r="K69" i="9"/>
  <c r="J69" i="9"/>
  <c r="I69" i="9"/>
  <c r="H69" i="9"/>
  <c r="G69" i="9"/>
  <c r="E69" i="9"/>
  <c r="E68" i="9" s="1"/>
  <c r="M68" i="9"/>
  <c r="K68" i="9"/>
  <c r="K66" i="9" s="1"/>
  <c r="F67" i="9"/>
  <c r="J63" i="9"/>
  <c r="I63" i="9"/>
  <c r="H63" i="9"/>
  <c r="G63" i="9"/>
  <c r="E63" i="9"/>
  <c r="J62" i="9"/>
  <c r="I62" i="9"/>
  <c r="H62" i="9"/>
  <c r="G62" i="9"/>
  <c r="E62" i="9"/>
  <c r="F61" i="9"/>
  <c r="J60" i="9"/>
  <c r="I60" i="9"/>
  <c r="H60" i="9"/>
  <c r="G60" i="9"/>
  <c r="E60" i="9"/>
  <c r="J59" i="9"/>
  <c r="I59" i="9"/>
  <c r="H59" i="9"/>
  <c r="G59" i="9"/>
  <c r="E59" i="9"/>
  <c r="J58" i="9"/>
  <c r="I58" i="9"/>
  <c r="H58" i="9"/>
  <c r="G58" i="9"/>
  <c r="E58" i="9"/>
  <c r="J57" i="9"/>
  <c r="J56" i="9" s="1"/>
  <c r="I57" i="9"/>
  <c r="H57" i="9"/>
  <c r="G57" i="9"/>
  <c r="E57" i="9"/>
  <c r="M56" i="9"/>
  <c r="L56" i="9"/>
  <c r="K56" i="9"/>
  <c r="J55" i="9"/>
  <c r="I55" i="9"/>
  <c r="F55" i="9" s="1"/>
  <c r="H55" i="9"/>
  <c r="G55" i="9"/>
  <c r="E55" i="9"/>
  <c r="J54" i="9"/>
  <c r="I54" i="9"/>
  <c r="H54" i="9"/>
  <c r="G54" i="9"/>
  <c r="E54" i="9"/>
  <c r="J53" i="9"/>
  <c r="I53" i="9"/>
  <c r="H53" i="9"/>
  <c r="G53" i="9"/>
  <c r="E53" i="9"/>
  <c r="J52" i="9"/>
  <c r="I52" i="9"/>
  <c r="H52" i="9"/>
  <c r="G52" i="9"/>
  <c r="E52" i="9"/>
  <c r="J51" i="9"/>
  <c r="I51" i="9"/>
  <c r="H51" i="9"/>
  <c r="G51" i="9"/>
  <c r="F51" i="9" s="1"/>
  <c r="E51" i="9"/>
  <c r="J50" i="9"/>
  <c r="I50" i="9"/>
  <c r="H50" i="9"/>
  <c r="G50" i="9"/>
  <c r="E50" i="9"/>
  <c r="J49" i="9"/>
  <c r="I49" i="9"/>
  <c r="H49" i="9"/>
  <c r="G49" i="9"/>
  <c r="E49" i="9"/>
  <c r="J48" i="9"/>
  <c r="I48" i="9"/>
  <c r="H48" i="9"/>
  <c r="G48" i="9"/>
  <c r="E48" i="9"/>
  <c r="J47" i="9"/>
  <c r="I47" i="9"/>
  <c r="H47" i="9"/>
  <c r="G47" i="9"/>
  <c r="F47" i="9" s="1"/>
  <c r="E47" i="9"/>
  <c r="J46" i="9"/>
  <c r="I46" i="9"/>
  <c r="H46" i="9"/>
  <c r="G46" i="9"/>
  <c r="E46" i="9"/>
  <c r="J45" i="9"/>
  <c r="I45" i="9"/>
  <c r="H45" i="9"/>
  <c r="G45" i="9"/>
  <c r="E45" i="9"/>
  <c r="J44" i="9"/>
  <c r="I44" i="9"/>
  <c r="H44" i="9"/>
  <c r="G44" i="9"/>
  <c r="E44" i="9"/>
  <c r="J43" i="9"/>
  <c r="I43" i="9"/>
  <c r="H43" i="9"/>
  <c r="G43" i="9"/>
  <c r="E43" i="9"/>
  <c r="J42" i="9"/>
  <c r="I42" i="9"/>
  <c r="H42" i="9"/>
  <c r="G42" i="9"/>
  <c r="E42" i="9"/>
  <c r="J41" i="9"/>
  <c r="I41" i="9"/>
  <c r="H41" i="9"/>
  <c r="G41" i="9"/>
  <c r="E41" i="9"/>
  <c r="J40" i="9"/>
  <c r="I40" i="9"/>
  <c r="H40" i="9"/>
  <c r="G40" i="9"/>
  <c r="F40" i="9" s="1"/>
  <c r="E40" i="9"/>
  <c r="M38" i="9"/>
  <c r="L38" i="9"/>
  <c r="K38" i="9"/>
  <c r="J37" i="9"/>
  <c r="I37" i="9"/>
  <c r="H37" i="9"/>
  <c r="G37" i="9"/>
  <c r="E37" i="9"/>
  <c r="J36" i="9"/>
  <c r="I36" i="9"/>
  <c r="H36" i="9"/>
  <c r="G36" i="9"/>
  <c r="E36" i="9"/>
  <c r="F35" i="9"/>
  <c r="F34" i="9"/>
  <c r="J33" i="9"/>
  <c r="I33" i="9"/>
  <c r="H33" i="9"/>
  <c r="G33" i="9"/>
  <c r="E33" i="9"/>
  <c r="J32" i="9"/>
  <c r="I32" i="9"/>
  <c r="H32" i="9"/>
  <c r="G32" i="9"/>
  <c r="E32" i="9"/>
  <c r="J31" i="9"/>
  <c r="I31" i="9"/>
  <c r="H31" i="9"/>
  <c r="G31" i="9"/>
  <c r="E31" i="9"/>
  <c r="J30" i="9"/>
  <c r="I30" i="9"/>
  <c r="H30" i="9"/>
  <c r="G30" i="9"/>
  <c r="E30" i="9"/>
  <c r="J29" i="9"/>
  <c r="I29" i="9"/>
  <c r="H29" i="9"/>
  <c r="G29" i="9"/>
  <c r="F29" i="9" s="1"/>
  <c r="E29" i="9"/>
  <c r="J28" i="9"/>
  <c r="I28" i="9"/>
  <c r="H28" i="9"/>
  <c r="G28" i="9"/>
  <c r="E28" i="9"/>
  <c r="J27" i="9"/>
  <c r="I27" i="9"/>
  <c r="H27" i="9"/>
  <c r="G27" i="9"/>
  <c r="E27" i="9"/>
  <c r="J26" i="9"/>
  <c r="I26" i="9"/>
  <c r="H26" i="9"/>
  <c r="G26" i="9"/>
  <c r="E26" i="9"/>
  <c r="E25" i="9" s="1"/>
  <c r="M25" i="9"/>
  <c r="M22" i="9" s="1"/>
  <c r="M64" i="9" s="1"/>
  <c r="L25" i="9"/>
  <c r="L22" i="9" s="1"/>
  <c r="L64" i="9" s="1"/>
  <c r="L65" i="9" s="1"/>
  <c r="K25" i="9"/>
  <c r="K22" i="9" s="1"/>
  <c r="K64" i="9" s="1"/>
  <c r="F24" i="9"/>
  <c r="J23" i="9"/>
  <c r="I23" i="9"/>
  <c r="H23" i="9"/>
  <c r="G23" i="9"/>
  <c r="E23" i="9"/>
  <c r="F15" i="9"/>
  <c r="E15" i="9"/>
  <c r="F13" i="9"/>
  <c r="E13" i="9"/>
  <c r="B13" i="9"/>
  <c r="I11" i="9"/>
  <c r="H11" i="9"/>
  <c r="F11" i="9"/>
  <c r="B11" i="9"/>
  <c r="B8" i="9"/>
  <c r="G65" i="14" l="1"/>
  <c r="B65" i="14" s="1"/>
  <c r="G105" i="14"/>
  <c r="F65" i="14"/>
  <c r="F105" i="14"/>
  <c r="B105" i="14"/>
  <c r="B65" i="13"/>
  <c r="B105" i="13"/>
  <c r="F105" i="13"/>
  <c r="F65" i="12"/>
  <c r="B65" i="12" s="1"/>
  <c r="F105" i="12"/>
  <c r="F64" i="11"/>
  <c r="F23" i="9"/>
  <c r="F32" i="9"/>
  <c r="F43" i="9"/>
  <c r="F59" i="9"/>
  <c r="F75" i="9"/>
  <c r="F76" i="9"/>
  <c r="F79" i="9"/>
  <c r="F88" i="9"/>
  <c r="F96" i="9"/>
  <c r="G64" i="11"/>
  <c r="G105" i="11" s="1"/>
  <c r="F22" i="10"/>
  <c r="F64" i="10" s="1"/>
  <c r="H25" i="9"/>
  <c r="F66" i="11"/>
  <c r="F36" i="9"/>
  <c r="J39" i="9"/>
  <c r="J38" i="9" s="1"/>
  <c r="F50" i="9"/>
  <c r="H56" i="9"/>
  <c r="H86" i="9"/>
  <c r="F92" i="9"/>
  <c r="E105" i="10"/>
  <c r="E105" i="11"/>
  <c r="H64" i="10"/>
  <c r="H68" i="9"/>
  <c r="F33" i="9"/>
  <c r="E39" i="9"/>
  <c r="E38" i="9" s="1"/>
  <c r="I39" i="9"/>
  <c r="I38" i="9" s="1"/>
  <c r="F85" i="9"/>
  <c r="F57" i="9"/>
  <c r="M66" i="9"/>
  <c r="F52" i="9"/>
  <c r="G65" i="11"/>
  <c r="I105" i="11"/>
  <c r="I65" i="11"/>
  <c r="F65" i="11"/>
  <c r="F105" i="11"/>
  <c r="H65" i="11"/>
  <c r="B105" i="11"/>
  <c r="I105" i="10"/>
  <c r="I65" i="10"/>
  <c r="G66" i="10"/>
  <c r="J65" i="10"/>
  <c r="J105" i="10"/>
  <c r="F66" i="10"/>
  <c r="F65" i="10" s="1"/>
  <c r="G65" i="10"/>
  <c r="G105" i="10"/>
  <c r="F60" i="9"/>
  <c r="F62" i="9"/>
  <c r="J68" i="9"/>
  <c r="F94" i="9"/>
  <c r="K65" i="9"/>
  <c r="F28" i="9"/>
  <c r="H39" i="9"/>
  <c r="H38" i="9" s="1"/>
  <c r="F54" i="9"/>
  <c r="F78" i="9"/>
  <c r="J77" i="9"/>
  <c r="F93" i="9"/>
  <c r="F27" i="9"/>
  <c r="F30" i="9"/>
  <c r="J25" i="9"/>
  <c r="J22" i="9" s="1"/>
  <c r="J64" i="9" s="1"/>
  <c r="F42" i="9"/>
  <c r="F45" i="9"/>
  <c r="F48" i="9"/>
  <c r="F49" i="9"/>
  <c r="F82" i="9"/>
  <c r="E86" i="9"/>
  <c r="I86" i="9"/>
  <c r="F90" i="9"/>
  <c r="E22" i="9"/>
  <c r="E64" i="9" s="1"/>
  <c r="E65" i="9" s="1"/>
  <c r="F63" i="9"/>
  <c r="I77" i="9"/>
  <c r="F80" i="9"/>
  <c r="F84" i="9"/>
  <c r="F87" i="9"/>
  <c r="F86" i="9" s="1"/>
  <c r="F95" i="9"/>
  <c r="H22" i="9"/>
  <c r="F41" i="9"/>
  <c r="F39" i="9" s="1"/>
  <c r="F38" i="9" s="1"/>
  <c r="F44" i="9"/>
  <c r="F58" i="9"/>
  <c r="F70" i="9"/>
  <c r="F71" i="9"/>
  <c r="F72" i="9"/>
  <c r="F74" i="9"/>
  <c r="E77" i="9"/>
  <c r="E66" i="9" s="1"/>
  <c r="F89" i="9"/>
  <c r="I25" i="9"/>
  <c r="I22" i="9" s="1"/>
  <c r="F31" i="9"/>
  <c r="F37" i="9"/>
  <c r="F46" i="9"/>
  <c r="F53" i="9"/>
  <c r="E56" i="9"/>
  <c r="I56" i="9"/>
  <c r="I68" i="9"/>
  <c r="I66" i="9" s="1"/>
  <c r="F83" i="9"/>
  <c r="F91" i="9"/>
  <c r="M65" i="9"/>
  <c r="G25" i="9"/>
  <c r="G22" i="9" s="1"/>
  <c r="F26" i="9"/>
  <c r="F25" i="9" s="1"/>
  <c r="F22" i="9" s="1"/>
  <c r="G39" i="9"/>
  <c r="G38" i="9" s="1"/>
  <c r="G68" i="9"/>
  <c r="F69" i="9"/>
  <c r="G77" i="9"/>
  <c r="H77" i="9"/>
  <c r="H66" i="9" s="1"/>
  <c r="G56" i="9"/>
  <c r="G86" i="9"/>
  <c r="J107" i="8"/>
  <c r="H107" i="8"/>
  <c r="G107" i="8"/>
  <c r="B107" i="8"/>
  <c r="J96" i="8"/>
  <c r="I96" i="8"/>
  <c r="H96" i="8"/>
  <c r="G96" i="8"/>
  <c r="E96" i="8"/>
  <c r="J95" i="8"/>
  <c r="I95" i="8"/>
  <c r="H95" i="8"/>
  <c r="G95" i="8"/>
  <c r="E95" i="8"/>
  <c r="J94" i="8"/>
  <c r="I94" i="8"/>
  <c r="H94" i="8"/>
  <c r="G94" i="8"/>
  <c r="F94" i="8" s="1"/>
  <c r="E94" i="8"/>
  <c r="J93" i="8"/>
  <c r="I93" i="8"/>
  <c r="H93" i="8"/>
  <c r="G93" i="8"/>
  <c r="E93" i="8"/>
  <c r="J92" i="8"/>
  <c r="I92" i="8"/>
  <c r="H92" i="8"/>
  <c r="G92" i="8"/>
  <c r="E92" i="8"/>
  <c r="J91" i="8"/>
  <c r="I91" i="8"/>
  <c r="H91" i="8"/>
  <c r="G91" i="8"/>
  <c r="F91" i="8" s="1"/>
  <c r="E91" i="8"/>
  <c r="J90" i="8"/>
  <c r="I90" i="8"/>
  <c r="H90" i="8"/>
  <c r="G90" i="8"/>
  <c r="E90" i="8"/>
  <c r="J89" i="8"/>
  <c r="I89" i="8"/>
  <c r="H89" i="8"/>
  <c r="G89" i="8"/>
  <c r="E89" i="8"/>
  <c r="J88" i="8"/>
  <c r="I88" i="8"/>
  <c r="H88" i="8"/>
  <c r="H86" i="8" s="1"/>
  <c r="G88" i="8"/>
  <c r="E88" i="8"/>
  <c r="J87" i="8"/>
  <c r="J86" i="8" s="1"/>
  <c r="I87" i="8"/>
  <c r="H87" i="8"/>
  <c r="G87" i="8"/>
  <c r="E87" i="8"/>
  <c r="M86" i="8"/>
  <c r="L86" i="8"/>
  <c r="K86" i="8"/>
  <c r="J85" i="8"/>
  <c r="I85" i="8"/>
  <c r="F85" i="8" s="1"/>
  <c r="H85" i="8"/>
  <c r="G85" i="8"/>
  <c r="E85" i="8"/>
  <c r="J84" i="8"/>
  <c r="I84" i="8"/>
  <c r="H84" i="8"/>
  <c r="G84" i="8"/>
  <c r="E84" i="8"/>
  <c r="J83" i="8"/>
  <c r="I83" i="8"/>
  <c r="H83" i="8"/>
  <c r="G83" i="8"/>
  <c r="E83" i="8"/>
  <c r="J82" i="8"/>
  <c r="I82" i="8"/>
  <c r="H82" i="8"/>
  <c r="G82" i="8"/>
  <c r="E82" i="8"/>
  <c r="F81" i="8"/>
  <c r="J80" i="8"/>
  <c r="I80" i="8"/>
  <c r="H80" i="8"/>
  <c r="G80" i="8"/>
  <c r="E80" i="8"/>
  <c r="J79" i="8"/>
  <c r="I79" i="8"/>
  <c r="H79" i="8"/>
  <c r="G79" i="8"/>
  <c r="E79" i="8"/>
  <c r="J78" i="8"/>
  <c r="F78" i="8" s="1"/>
  <c r="I78" i="8"/>
  <c r="H78" i="8"/>
  <c r="G78" i="8"/>
  <c r="E78" i="8"/>
  <c r="M77" i="8"/>
  <c r="L77" i="8"/>
  <c r="K77" i="8"/>
  <c r="M76" i="8"/>
  <c r="L76" i="8"/>
  <c r="K76" i="8"/>
  <c r="J76" i="8"/>
  <c r="I76" i="8"/>
  <c r="H76" i="8"/>
  <c r="G76" i="8"/>
  <c r="E76" i="8"/>
  <c r="M75" i="8"/>
  <c r="L75" i="8"/>
  <c r="K75" i="8"/>
  <c r="J75" i="8"/>
  <c r="I75" i="8"/>
  <c r="H75" i="8"/>
  <c r="G75" i="8"/>
  <c r="F75" i="8" s="1"/>
  <c r="E75" i="8"/>
  <c r="M74" i="8"/>
  <c r="L74" i="8"/>
  <c r="K74" i="8"/>
  <c r="J74" i="8"/>
  <c r="I74" i="8"/>
  <c r="H74" i="8"/>
  <c r="G74" i="8"/>
  <c r="E74" i="8"/>
  <c r="M73" i="8"/>
  <c r="L73" i="8"/>
  <c r="K73" i="8"/>
  <c r="J73" i="8"/>
  <c r="I73" i="8"/>
  <c r="H73" i="8"/>
  <c r="G73" i="8"/>
  <c r="E73" i="8"/>
  <c r="M72" i="8"/>
  <c r="L72" i="8"/>
  <c r="K72" i="8"/>
  <c r="J72" i="8"/>
  <c r="I72" i="8"/>
  <c r="H72" i="8"/>
  <c r="G72" i="8"/>
  <c r="E72" i="8"/>
  <c r="M71" i="8"/>
  <c r="L71" i="8"/>
  <c r="K71" i="8"/>
  <c r="J71" i="8"/>
  <c r="I71" i="8"/>
  <c r="H71" i="8"/>
  <c r="G71" i="8"/>
  <c r="E71" i="8"/>
  <c r="M70" i="8"/>
  <c r="L70" i="8"/>
  <c r="K70" i="8"/>
  <c r="J70" i="8"/>
  <c r="I70" i="8"/>
  <c r="H70" i="8"/>
  <c r="G70" i="8"/>
  <c r="F70" i="8" s="1"/>
  <c r="E70" i="8"/>
  <c r="M69" i="8"/>
  <c r="L69" i="8"/>
  <c r="L68" i="8" s="1"/>
  <c r="K69" i="8"/>
  <c r="J69" i="8"/>
  <c r="I69" i="8"/>
  <c r="H69" i="8"/>
  <c r="G69" i="8"/>
  <c r="E69" i="8"/>
  <c r="E68" i="8" s="1"/>
  <c r="M68" i="8"/>
  <c r="K68" i="8"/>
  <c r="F67" i="8"/>
  <c r="J63" i="8"/>
  <c r="I63" i="8"/>
  <c r="H63" i="8"/>
  <c r="G63" i="8"/>
  <c r="E63" i="8"/>
  <c r="J62" i="8"/>
  <c r="I62" i="8"/>
  <c r="H62" i="8"/>
  <c r="G62" i="8"/>
  <c r="F62" i="8" s="1"/>
  <c r="E62" i="8"/>
  <c r="F61" i="8"/>
  <c r="J60" i="8"/>
  <c r="I60" i="8"/>
  <c r="H60" i="8"/>
  <c r="G60" i="8"/>
  <c r="E60" i="8"/>
  <c r="J59" i="8"/>
  <c r="I59" i="8"/>
  <c r="H59" i="8"/>
  <c r="G59" i="8"/>
  <c r="F59" i="8"/>
  <c r="E59" i="8"/>
  <c r="J58" i="8"/>
  <c r="I58" i="8"/>
  <c r="H58" i="8"/>
  <c r="G58" i="8"/>
  <c r="E58" i="8"/>
  <c r="J57" i="8"/>
  <c r="I57" i="8"/>
  <c r="H57" i="8"/>
  <c r="G57" i="8"/>
  <c r="E57" i="8"/>
  <c r="M56" i="8"/>
  <c r="L56" i="8"/>
  <c r="K56" i="8"/>
  <c r="H56" i="8"/>
  <c r="J55" i="8"/>
  <c r="I55" i="8"/>
  <c r="H55" i="8"/>
  <c r="G55" i="8"/>
  <c r="E55" i="8"/>
  <c r="J54" i="8"/>
  <c r="I54" i="8"/>
  <c r="H54" i="8"/>
  <c r="G54" i="8"/>
  <c r="E54" i="8"/>
  <c r="J53" i="8"/>
  <c r="I53" i="8"/>
  <c r="H53" i="8"/>
  <c r="G53" i="8"/>
  <c r="E53" i="8"/>
  <c r="J52" i="8"/>
  <c r="I52" i="8"/>
  <c r="H52" i="8"/>
  <c r="G52" i="8"/>
  <c r="E52" i="8"/>
  <c r="J51" i="8"/>
  <c r="I51" i="8"/>
  <c r="H51" i="8"/>
  <c r="G51" i="8"/>
  <c r="F51" i="8" s="1"/>
  <c r="E51" i="8"/>
  <c r="J50" i="8"/>
  <c r="I50" i="8"/>
  <c r="H50" i="8"/>
  <c r="G50" i="8"/>
  <c r="E50" i="8"/>
  <c r="J49" i="8"/>
  <c r="I49" i="8"/>
  <c r="H49" i="8"/>
  <c r="G49" i="8"/>
  <c r="E49" i="8"/>
  <c r="J48" i="8"/>
  <c r="I48" i="8"/>
  <c r="H48" i="8"/>
  <c r="G48" i="8"/>
  <c r="E48" i="8"/>
  <c r="J47" i="8"/>
  <c r="I47" i="8"/>
  <c r="H47" i="8"/>
  <c r="G47" i="8"/>
  <c r="E47" i="8"/>
  <c r="J46" i="8"/>
  <c r="I46" i="8"/>
  <c r="H46" i="8"/>
  <c r="G46" i="8"/>
  <c r="E46" i="8"/>
  <c r="J45" i="8"/>
  <c r="I45" i="8"/>
  <c r="H45" i="8"/>
  <c r="G45" i="8"/>
  <c r="F45" i="8" s="1"/>
  <c r="E45" i="8"/>
  <c r="J44" i="8"/>
  <c r="I44" i="8"/>
  <c r="H44" i="8"/>
  <c r="G44" i="8"/>
  <c r="E44" i="8"/>
  <c r="J43" i="8"/>
  <c r="I43" i="8"/>
  <c r="H43" i="8"/>
  <c r="G43" i="8"/>
  <c r="E43" i="8"/>
  <c r="J42" i="8"/>
  <c r="I42" i="8"/>
  <c r="H42" i="8"/>
  <c r="G42" i="8"/>
  <c r="F42" i="8" s="1"/>
  <c r="E42" i="8"/>
  <c r="J41" i="8"/>
  <c r="I41" i="8"/>
  <c r="H41" i="8"/>
  <c r="G41" i="8"/>
  <c r="E41" i="8"/>
  <c r="J40" i="8"/>
  <c r="I40" i="8"/>
  <c r="H40" i="8"/>
  <c r="G40" i="8"/>
  <c r="E40" i="8"/>
  <c r="E39" i="8" s="1"/>
  <c r="M38" i="8"/>
  <c r="L38" i="8"/>
  <c r="K38" i="8"/>
  <c r="J37" i="8"/>
  <c r="I37" i="8"/>
  <c r="H37" i="8"/>
  <c r="G37" i="8"/>
  <c r="E37" i="8"/>
  <c r="J36" i="8"/>
  <c r="I36" i="8"/>
  <c r="H36" i="8"/>
  <c r="G36" i="8"/>
  <c r="E36" i="8"/>
  <c r="F35" i="8"/>
  <c r="F34" i="8"/>
  <c r="J33" i="8"/>
  <c r="I33" i="8"/>
  <c r="H33" i="8"/>
  <c r="G33" i="8"/>
  <c r="E33" i="8"/>
  <c r="J32" i="8"/>
  <c r="I32" i="8"/>
  <c r="H32" i="8"/>
  <c r="G32" i="8"/>
  <c r="E32" i="8"/>
  <c r="J31" i="8"/>
  <c r="I31" i="8"/>
  <c r="H31" i="8"/>
  <c r="G31" i="8"/>
  <c r="E31" i="8"/>
  <c r="J30" i="8"/>
  <c r="I30" i="8"/>
  <c r="H30" i="8"/>
  <c r="G30" i="8"/>
  <c r="E30" i="8"/>
  <c r="J29" i="8"/>
  <c r="I29" i="8"/>
  <c r="H29" i="8"/>
  <c r="G29" i="8"/>
  <c r="E29" i="8"/>
  <c r="J28" i="8"/>
  <c r="I28" i="8"/>
  <c r="H28" i="8"/>
  <c r="G28" i="8"/>
  <c r="E28" i="8"/>
  <c r="J27" i="8"/>
  <c r="I27" i="8"/>
  <c r="H27" i="8"/>
  <c r="G27" i="8"/>
  <c r="F27" i="8" s="1"/>
  <c r="E27" i="8"/>
  <c r="J26" i="8"/>
  <c r="I26" i="8"/>
  <c r="H26" i="8"/>
  <c r="G26" i="8"/>
  <c r="E26" i="8"/>
  <c r="M25" i="8"/>
  <c r="L25" i="8"/>
  <c r="L22" i="8" s="1"/>
  <c r="L64" i="8" s="1"/>
  <c r="K25" i="8"/>
  <c r="F24" i="8"/>
  <c r="J23" i="8"/>
  <c r="I23" i="8"/>
  <c r="H23" i="8"/>
  <c r="G23" i="8"/>
  <c r="E23" i="8"/>
  <c r="M22" i="8"/>
  <c r="M64" i="8" s="1"/>
  <c r="K22" i="8"/>
  <c r="K64" i="8" s="1"/>
  <c r="F15" i="8"/>
  <c r="E15" i="8"/>
  <c r="F13" i="8"/>
  <c r="E13" i="8"/>
  <c r="B13" i="8"/>
  <c r="I11" i="8"/>
  <c r="H11" i="8"/>
  <c r="F11" i="8"/>
  <c r="B11" i="8"/>
  <c r="B8" i="8"/>
  <c r="B105" i="12" l="1"/>
  <c r="E38" i="8"/>
  <c r="F47" i="8"/>
  <c r="M66" i="8"/>
  <c r="I64" i="9"/>
  <c r="F105" i="10"/>
  <c r="B65" i="11"/>
  <c r="M65" i="8"/>
  <c r="H105" i="10"/>
  <c r="H65" i="10"/>
  <c r="F89" i="8"/>
  <c r="F48" i="8"/>
  <c r="F43" i="8"/>
  <c r="H77" i="8"/>
  <c r="F29" i="8"/>
  <c r="I39" i="8"/>
  <c r="I38" i="8" s="1"/>
  <c r="I77" i="8"/>
  <c r="E86" i="8"/>
  <c r="F36" i="8"/>
  <c r="F55" i="8"/>
  <c r="E56" i="8"/>
  <c r="F93" i="8"/>
  <c r="F77" i="9"/>
  <c r="F56" i="9"/>
  <c r="F64" i="9" s="1"/>
  <c r="F105" i="9" s="1"/>
  <c r="F33" i="8"/>
  <c r="L66" i="8"/>
  <c r="L65" i="8" s="1"/>
  <c r="B105" i="10"/>
  <c r="B65" i="10"/>
  <c r="J25" i="8"/>
  <c r="J22" i="8" s="1"/>
  <c r="F28" i="8"/>
  <c r="H39" i="8"/>
  <c r="H38" i="8" s="1"/>
  <c r="F54" i="8"/>
  <c r="F60" i="8"/>
  <c r="J68" i="8"/>
  <c r="J66" i="8" s="1"/>
  <c r="F79" i="8"/>
  <c r="J77" i="8"/>
  <c r="F83" i="8"/>
  <c r="K66" i="8"/>
  <c r="K65" i="8" s="1"/>
  <c r="F92" i="8"/>
  <c r="F30" i="8"/>
  <c r="J56" i="8"/>
  <c r="H64" i="9"/>
  <c r="H105" i="9" s="1"/>
  <c r="F23" i="8"/>
  <c r="F50" i="8"/>
  <c r="F63" i="8"/>
  <c r="F88" i="8"/>
  <c r="F96" i="8"/>
  <c r="G64" i="9"/>
  <c r="E25" i="8"/>
  <c r="E22" i="8" s="1"/>
  <c r="E64" i="8" s="1"/>
  <c r="F41" i="8"/>
  <c r="F39" i="8" s="1"/>
  <c r="F44" i="8"/>
  <c r="F53" i="8"/>
  <c r="F58" i="8"/>
  <c r="F69" i="8"/>
  <c r="F68" i="8" s="1"/>
  <c r="F82" i="8"/>
  <c r="F87" i="8"/>
  <c r="F90" i="8"/>
  <c r="H25" i="8"/>
  <c r="H22" i="8" s="1"/>
  <c r="H64" i="8" s="1"/>
  <c r="I25" i="8"/>
  <c r="I22" i="8" s="1"/>
  <c r="F71" i="8"/>
  <c r="F73" i="8"/>
  <c r="F74" i="8"/>
  <c r="F80" i="8"/>
  <c r="F84" i="8"/>
  <c r="E105" i="9"/>
  <c r="J66" i="9"/>
  <c r="J65" i="9" s="1"/>
  <c r="F49" i="8"/>
  <c r="I56" i="8"/>
  <c r="H68" i="8"/>
  <c r="H66" i="8" s="1"/>
  <c r="F76" i="8"/>
  <c r="F95" i="8"/>
  <c r="F31" i="8"/>
  <c r="F37" i="8"/>
  <c r="F46" i="8"/>
  <c r="F40" i="8"/>
  <c r="J39" i="8"/>
  <c r="J38" i="8" s="1"/>
  <c r="F52" i="8"/>
  <c r="F57" i="8"/>
  <c r="F72" i="8"/>
  <c r="E77" i="8"/>
  <c r="E66" i="8" s="1"/>
  <c r="F68" i="9"/>
  <c r="F66" i="9" s="1"/>
  <c r="H65" i="9"/>
  <c r="G66" i="9"/>
  <c r="G105" i="9" s="1"/>
  <c r="I105" i="9"/>
  <c r="I65" i="9"/>
  <c r="F86" i="8"/>
  <c r="F77" i="8"/>
  <c r="G25" i="8"/>
  <c r="G22" i="8" s="1"/>
  <c r="F26" i="8"/>
  <c r="G39" i="8"/>
  <c r="G38" i="8" s="1"/>
  <c r="I86" i="8"/>
  <c r="G68" i="8"/>
  <c r="I68" i="8"/>
  <c r="F32" i="8"/>
  <c r="G77" i="8"/>
  <c r="G56" i="8"/>
  <c r="G86" i="8"/>
  <c r="J107" i="7"/>
  <c r="H107" i="7"/>
  <c r="G107" i="7"/>
  <c r="B107" i="7"/>
  <c r="J96" i="7"/>
  <c r="I96" i="7"/>
  <c r="H96" i="7"/>
  <c r="G96" i="7"/>
  <c r="E96" i="7"/>
  <c r="J95" i="7"/>
  <c r="I95" i="7"/>
  <c r="H95" i="7"/>
  <c r="G95" i="7"/>
  <c r="E95" i="7"/>
  <c r="J94" i="7"/>
  <c r="I94" i="7"/>
  <c r="H94" i="7"/>
  <c r="G94" i="7"/>
  <c r="E94" i="7"/>
  <c r="J93" i="7"/>
  <c r="I93" i="7"/>
  <c r="H93" i="7"/>
  <c r="G93" i="7"/>
  <c r="E93" i="7"/>
  <c r="J92" i="7"/>
  <c r="I92" i="7"/>
  <c r="H92" i="7"/>
  <c r="G92" i="7"/>
  <c r="E92" i="7"/>
  <c r="J91" i="7"/>
  <c r="I91" i="7"/>
  <c r="H91" i="7"/>
  <c r="G91" i="7"/>
  <c r="E91" i="7"/>
  <c r="J90" i="7"/>
  <c r="I90" i="7"/>
  <c r="H90" i="7"/>
  <c r="G90" i="7"/>
  <c r="E90" i="7"/>
  <c r="J89" i="7"/>
  <c r="I89" i="7"/>
  <c r="H89" i="7"/>
  <c r="G89" i="7"/>
  <c r="E89" i="7"/>
  <c r="J88" i="7"/>
  <c r="I88" i="7"/>
  <c r="H88" i="7"/>
  <c r="G88" i="7"/>
  <c r="E88" i="7"/>
  <c r="J87" i="7"/>
  <c r="I87" i="7"/>
  <c r="H87" i="7"/>
  <c r="G87" i="7"/>
  <c r="E87" i="7"/>
  <c r="M86" i="7"/>
  <c r="L86" i="7"/>
  <c r="K86" i="7"/>
  <c r="J85" i="7"/>
  <c r="I85" i="7"/>
  <c r="H85" i="7"/>
  <c r="G85" i="7"/>
  <c r="E85" i="7"/>
  <c r="J84" i="7"/>
  <c r="I84" i="7"/>
  <c r="H84" i="7"/>
  <c r="G84" i="7"/>
  <c r="E84" i="7"/>
  <c r="J83" i="7"/>
  <c r="I83" i="7"/>
  <c r="H83" i="7"/>
  <c r="G83" i="7"/>
  <c r="E83" i="7"/>
  <c r="J82" i="7"/>
  <c r="I82" i="7"/>
  <c r="H82" i="7"/>
  <c r="G82" i="7"/>
  <c r="E82" i="7"/>
  <c r="F81" i="7"/>
  <c r="J80" i="7"/>
  <c r="I80" i="7"/>
  <c r="H80" i="7"/>
  <c r="G80" i="7"/>
  <c r="E80" i="7"/>
  <c r="J79" i="7"/>
  <c r="I79" i="7"/>
  <c r="H79" i="7"/>
  <c r="G79" i="7"/>
  <c r="E79" i="7"/>
  <c r="J78" i="7"/>
  <c r="I78" i="7"/>
  <c r="H78" i="7"/>
  <c r="G78" i="7"/>
  <c r="E78" i="7"/>
  <c r="M77" i="7"/>
  <c r="L77" i="7"/>
  <c r="K77" i="7"/>
  <c r="M76" i="7"/>
  <c r="L76" i="7"/>
  <c r="K76" i="7"/>
  <c r="J76" i="7"/>
  <c r="I76" i="7"/>
  <c r="H76" i="7"/>
  <c r="G76" i="7"/>
  <c r="E76" i="7"/>
  <c r="M75" i="7"/>
  <c r="L75" i="7"/>
  <c r="K75" i="7"/>
  <c r="J75" i="7"/>
  <c r="I75" i="7"/>
  <c r="H75" i="7"/>
  <c r="G75" i="7"/>
  <c r="E75" i="7"/>
  <c r="M74" i="7"/>
  <c r="L74" i="7"/>
  <c r="K74" i="7"/>
  <c r="J74" i="7"/>
  <c r="I74" i="7"/>
  <c r="H74" i="7"/>
  <c r="G74" i="7"/>
  <c r="E74" i="7"/>
  <c r="M73" i="7"/>
  <c r="L73" i="7"/>
  <c r="K73" i="7"/>
  <c r="J73" i="7"/>
  <c r="I73" i="7"/>
  <c r="H73" i="7"/>
  <c r="G73" i="7"/>
  <c r="E73" i="7"/>
  <c r="M72" i="7"/>
  <c r="L72" i="7"/>
  <c r="K72" i="7"/>
  <c r="J72" i="7"/>
  <c r="I72" i="7"/>
  <c r="H72" i="7"/>
  <c r="G72" i="7"/>
  <c r="E72" i="7"/>
  <c r="M71" i="7"/>
  <c r="L71" i="7"/>
  <c r="K71" i="7"/>
  <c r="J71" i="7"/>
  <c r="I71" i="7"/>
  <c r="H71" i="7"/>
  <c r="G71" i="7"/>
  <c r="E71" i="7"/>
  <c r="M70" i="7"/>
  <c r="L70" i="7"/>
  <c r="K70" i="7"/>
  <c r="J70" i="7"/>
  <c r="I70" i="7"/>
  <c r="H70" i="7"/>
  <c r="G70" i="7"/>
  <c r="E70" i="7"/>
  <c r="M69" i="7"/>
  <c r="L69" i="7"/>
  <c r="L68" i="7" s="1"/>
  <c r="K69" i="7"/>
  <c r="J69" i="7"/>
  <c r="J68" i="7" s="1"/>
  <c r="I69" i="7"/>
  <c r="H69" i="7"/>
  <c r="G69" i="7"/>
  <c r="E69" i="7"/>
  <c r="E68" i="7" s="1"/>
  <c r="M68" i="7"/>
  <c r="K68" i="7"/>
  <c r="F67" i="7"/>
  <c r="J63" i="7"/>
  <c r="I63" i="7"/>
  <c r="H63" i="7"/>
  <c r="G63" i="7"/>
  <c r="E63" i="7"/>
  <c r="J62" i="7"/>
  <c r="I62" i="7"/>
  <c r="H62" i="7"/>
  <c r="G62" i="7"/>
  <c r="E62" i="7"/>
  <c r="F61" i="7"/>
  <c r="J60" i="7"/>
  <c r="I60" i="7"/>
  <c r="H60" i="7"/>
  <c r="G60" i="7"/>
  <c r="E60" i="7"/>
  <c r="J59" i="7"/>
  <c r="I59" i="7"/>
  <c r="H59" i="7"/>
  <c r="G59" i="7"/>
  <c r="E59" i="7"/>
  <c r="J58" i="7"/>
  <c r="I58" i="7"/>
  <c r="H58" i="7"/>
  <c r="G58" i="7"/>
  <c r="E58" i="7"/>
  <c r="J57" i="7"/>
  <c r="I57" i="7"/>
  <c r="H57" i="7"/>
  <c r="G57" i="7"/>
  <c r="E57" i="7"/>
  <c r="M56" i="7"/>
  <c r="L56" i="7"/>
  <c r="K56" i="7"/>
  <c r="J55" i="7"/>
  <c r="I55" i="7"/>
  <c r="H55" i="7"/>
  <c r="G55" i="7"/>
  <c r="E55" i="7"/>
  <c r="J54" i="7"/>
  <c r="I54" i="7"/>
  <c r="H54" i="7"/>
  <c r="G54" i="7"/>
  <c r="E54" i="7"/>
  <c r="J53" i="7"/>
  <c r="I53" i="7"/>
  <c r="H53" i="7"/>
  <c r="G53" i="7"/>
  <c r="E53" i="7"/>
  <c r="J52" i="7"/>
  <c r="I52" i="7"/>
  <c r="H52" i="7"/>
  <c r="G52" i="7"/>
  <c r="E52" i="7"/>
  <c r="J51" i="7"/>
  <c r="I51" i="7"/>
  <c r="H51" i="7"/>
  <c r="G51" i="7"/>
  <c r="E51" i="7"/>
  <c r="J50" i="7"/>
  <c r="I50" i="7"/>
  <c r="H50" i="7"/>
  <c r="G50" i="7"/>
  <c r="E50" i="7"/>
  <c r="J49" i="7"/>
  <c r="I49" i="7"/>
  <c r="H49" i="7"/>
  <c r="G49" i="7"/>
  <c r="E49" i="7"/>
  <c r="J48" i="7"/>
  <c r="I48" i="7"/>
  <c r="H48" i="7"/>
  <c r="G48" i="7"/>
  <c r="E48" i="7"/>
  <c r="J47" i="7"/>
  <c r="I47" i="7"/>
  <c r="H47" i="7"/>
  <c r="G47" i="7"/>
  <c r="E47" i="7"/>
  <c r="J46" i="7"/>
  <c r="I46" i="7"/>
  <c r="H46" i="7"/>
  <c r="G46" i="7"/>
  <c r="E46" i="7"/>
  <c r="J45" i="7"/>
  <c r="I45" i="7"/>
  <c r="H45" i="7"/>
  <c r="G45" i="7"/>
  <c r="E45" i="7"/>
  <c r="J44" i="7"/>
  <c r="I44" i="7"/>
  <c r="H44" i="7"/>
  <c r="G44" i="7"/>
  <c r="E44" i="7"/>
  <c r="J43" i="7"/>
  <c r="I43" i="7"/>
  <c r="H43" i="7"/>
  <c r="G43" i="7"/>
  <c r="E43" i="7"/>
  <c r="J42" i="7"/>
  <c r="I42" i="7"/>
  <c r="H42" i="7"/>
  <c r="G42" i="7"/>
  <c r="E42" i="7"/>
  <c r="J41" i="7"/>
  <c r="I41" i="7"/>
  <c r="H41" i="7"/>
  <c r="G41" i="7"/>
  <c r="E41" i="7"/>
  <c r="J40" i="7"/>
  <c r="I40" i="7"/>
  <c r="H40" i="7"/>
  <c r="G40" i="7"/>
  <c r="E40" i="7"/>
  <c r="M38" i="7"/>
  <c r="L38" i="7"/>
  <c r="K38" i="7"/>
  <c r="J37" i="7"/>
  <c r="I37" i="7"/>
  <c r="H37" i="7"/>
  <c r="G37" i="7"/>
  <c r="E37" i="7"/>
  <c r="J36" i="7"/>
  <c r="I36" i="7"/>
  <c r="H36" i="7"/>
  <c r="G36" i="7"/>
  <c r="E36" i="7"/>
  <c r="F35" i="7"/>
  <c r="F34" i="7"/>
  <c r="J33" i="7"/>
  <c r="I33" i="7"/>
  <c r="H33" i="7"/>
  <c r="G33" i="7"/>
  <c r="E33" i="7"/>
  <c r="J32" i="7"/>
  <c r="I32" i="7"/>
  <c r="H32" i="7"/>
  <c r="G32" i="7"/>
  <c r="E32" i="7"/>
  <c r="J31" i="7"/>
  <c r="I31" i="7"/>
  <c r="H31" i="7"/>
  <c r="G31" i="7"/>
  <c r="E31" i="7"/>
  <c r="J30" i="7"/>
  <c r="I30" i="7"/>
  <c r="H30" i="7"/>
  <c r="G30" i="7"/>
  <c r="E30" i="7"/>
  <c r="J29" i="7"/>
  <c r="I29" i="7"/>
  <c r="H29" i="7"/>
  <c r="G29" i="7"/>
  <c r="E29" i="7"/>
  <c r="J28" i="7"/>
  <c r="I28" i="7"/>
  <c r="H28" i="7"/>
  <c r="G28" i="7"/>
  <c r="E28" i="7"/>
  <c r="J27" i="7"/>
  <c r="I27" i="7"/>
  <c r="H27" i="7"/>
  <c r="G27" i="7"/>
  <c r="E27" i="7"/>
  <c r="J26" i="7"/>
  <c r="I26" i="7"/>
  <c r="H26" i="7"/>
  <c r="G26" i="7"/>
  <c r="E26" i="7"/>
  <c r="M25" i="7"/>
  <c r="M22" i="7" s="1"/>
  <c r="M64" i="7" s="1"/>
  <c r="L25" i="7"/>
  <c r="L22" i="7" s="1"/>
  <c r="L64" i="7" s="1"/>
  <c r="K25" i="7"/>
  <c r="K22" i="7" s="1"/>
  <c r="K64" i="7" s="1"/>
  <c r="F24" i="7"/>
  <c r="J23" i="7"/>
  <c r="I23" i="7"/>
  <c r="H23" i="7"/>
  <c r="G23" i="7"/>
  <c r="E23" i="7"/>
  <c r="F15" i="7"/>
  <c r="E15" i="7"/>
  <c r="B8" i="7" s="1"/>
  <c r="F13" i="7"/>
  <c r="E13" i="7"/>
  <c r="B13" i="7"/>
  <c r="I11" i="7"/>
  <c r="H11" i="7"/>
  <c r="F11" i="7"/>
  <c r="B11" i="7"/>
  <c r="F56" i="8" l="1"/>
  <c r="J64" i="8"/>
  <c r="J65" i="8" s="1"/>
  <c r="J86" i="7"/>
  <c r="H86" i="7"/>
  <c r="F38" i="8"/>
  <c r="J105" i="8"/>
  <c r="E105" i="8"/>
  <c r="G65" i="9"/>
  <c r="F85" i="7"/>
  <c r="F65" i="9"/>
  <c r="I39" i="7"/>
  <c r="I38" i="7" s="1"/>
  <c r="E56" i="7"/>
  <c r="G77" i="7"/>
  <c r="F84" i="7"/>
  <c r="J105" i="9"/>
  <c r="F49" i="7"/>
  <c r="I64" i="8"/>
  <c r="F43" i="7"/>
  <c r="F51" i="7"/>
  <c r="E77" i="7"/>
  <c r="F88" i="7"/>
  <c r="F96" i="7"/>
  <c r="E65" i="8"/>
  <c r="G39" i="7"/>
  <c r="G38" i="7" s="1"/>
  <c r="G64" i="8"/>
  <c r="E39" i="7"/>
  <c r="F48" i="7"/>
  <c r="F62" i="7"/>
  <c r="F82" i="7"/>
  <c r="E86" i="7"/>
  <c r="E66" i="7" s="1"/>
  <c r="F90" i="7"/>
  <c r="H25" i="7"/>
  <c r="H22" i="7" s="1"/>
  <c r="F31" i="7"/>
  <c r="F60" i="7"/>
  <c r="K66" i="7"/>
  <c r="K65" i="7" s="1"/>
  <c r="J25" i="7"/>
  <c r="J22" i="7" s="1"/>
  <c r="F47" i="7"/>
  <c r="J56" i="7"/>
  <c r="M66" i="7"/>
  <c r="M65" i="7" s="1"/>
  <c r="I66" i="8"/>
  <c r="I105" i="8" s="1"/>
  <c r="F33" i="7"/>
  <c r="F55" i="7"/>
  <c r="F30" i="7"/>
  <c r="F52" i="7"/>
  <c r="F59" i="7"/>
  <c r="F75" i="7"/>
  <c r="G66" i="8"/>
  <c r="G65" i="8" s="1"/>
  <c r="F66" i="8"/>
  <c r="F25" i="8"/>
  <c r="F22" i="8" s="1"/>
  <c r="H105" i="8"/>
  <c r="H65" i="8"/>
  <c r="I25" i="7"/>
  <c r="F28" i="7"/>
  <c r="F36" i="7"/>
  <c r="F40" i="7"/>
  <c r="F39" i="7" s="1"/>
  <c r="E38" i="7"/>
  <c r="F57" i="7"/>
  <c r="J77" i="7"/>
  <c r="J66" i="7" s="1"/>
  <c r="F46" i="7"/>
  <c r="L66" i="7"/>
  <c r="L65" i="7" s="1"/>
  <c r="F45" i="7"/>
  <c r="H56" i="7"/>
  <c r="I56" i="7"/>
  <c r="I77" i="7"/>
  <c r="F80" i="7"/>
  <c r="F87" i="7"/>
  <c r="F86" i="7" s="1"/>
  <c r="F93" i="7"/>
  <c r="F95" i="7"/>
  <c r="F23" i="7"/>
  <c r="F27" i="7"/>
  <c r="F54" i="7"/>
  <c r="F92" i="7"/>
  <c r="J39" i="7"/>
  <c r="J38" i="7" s="1"/>
  <c r="F32" i="7"/>
  <c r="F42" i="7"/>
  <c r="F53" i="7"/>
  <c r="F63" i="7"/>
  <c r="F72" i="7"/>
  <c r="F74" i="7"/>
  <c r="I86" i="7"/>
  <c r="F29" i="7"/>
  <c r="F37" i="7"/>
  <c r="F41" i="7"/>
  <c r="F44" i="7"/>
  <c r="F58" i="7"/>
  <c r="F56" i="7" s="1"/>
  <c r="F71" i="7"/>
  <c r="F73" i="7"/>
  <c r="F76" i="7"/>
  <c r="F94" i="7"/>
  <c r="I22" i="7"/>
  <c r="E25" i="7"/>
  <c r="E22" i="7" s="1"/>
  <c r="E64" i="7" s="1"/>
  <c r="F26" i="7"/>
  <c r="F50" i="7"/>
  <c r="I68" i="7"/>
  <c r="H77" i="7"/>
  <c r="F83" i="7"/>
  <c r="F89" i="7"/>
  <c r="F91" i="7"/>
  <c r="G25" i="7"/>
  <c r="G22" i="7" s="1"/>
  <c r="F79" i="7"/>
  <c r="H39" i="7"/>
  <c r="H38" i="7" s="1"/>
  <c r="G68" i="7"/>
  <c r="F69" i="7"/>
  <c r="H68" i="7"/>
  <c r="F70" i="7"/>
  <c r="F78" i="7"/>
  <c r="G56" i="7"/>
  <c r="G86" i="7"/>
  <c r="J107" i="6"/>
  <c r="H107" i="6"/>
  <c r="G107" i="6"/>
  <c r="B107" i="6"/>
  <c r="J96" i="6"/>
  <c r="I96" i="6"/>
  <c r="H96" i="6"/>
  <c r="G96" i="6"/>
  <c r="E96" i="6"/>
  <c r="J95" i="6"/>
  <c r="I95" i="6"/>
  <c r="H95" i="6"/>
  <c r="G95" i="6"/>
  <c r="E95" i="6"/>
  <c r="J94" i="6"/>
  <c r="I94" i="6"/>
  <c r="H94" i="6"/>
  <c r="G94" i="6"/>
  <c r="E94" i="6"/>
  <c r="J93" i="6"/>
  <c r="I93" i="6"/>
  <c r="H93" i="6"/>
  <c r="G93" i="6"/>
  <c r="E93" i="6"/>
  <c r="J92" i="6"/>
  <c r="I92" i="6"/>
  <c r="H92" i="6"/>
  <c r="G92" i="6"/>
  <c r="E92" i="6"/>
  <c r="J91" i="6"/>
  <c r="I91" i="6"/>
  <c r="H91" i="6"/>
  <c r="G91" i="6"/>
  <c r="E91" i="6"/>
  <c r="J90" i="6"/>
  <c r="I90" i="6"/>
  <c r="H90" i="6"/>
  <c r="G90" i="6"/>
  <c r="E90" i="6"/>
  <c r="J89" i="6"/>
  <c r="I89" i="6"/>
  <c r="H89" i="6"/>
  <c r="G89" i="6"/>
  <c r="E89" i="6"/>
  <c r="J88" i="6"/>
  <c r="I88" i="6"/>
  <c r="H88" i="6"/>
  <c r="G88" i="6"/>
  <c r="E88" i="6"/>
  <c r="J87" i="6"/>
  <c r="I87" i="6"/>
  <c r="H87" i="6"/>
  <c r="G87" i="6"/>
  <c r="E87" i="6"/>
  <c r="M86" i="6"/>
  <c r="L86" i="6"/>
  <c r="K86" i="6"/>
  <c r="J85" i="6"/>
  <c r="I85" i="6"/>
  <c r="H85" i="6"/>
  <c r="G85" i="6"/>
  <c r="E85" i="6"/>
  <c r="J84" i="6"/>
  <c r="I84" i="6"/>
  <c r="H84" i="6"/>
  <c r="G84" i="6"/>
  <c r="E84" i="6"/>
  <c r="J83" i="6"/>
  <c r="I83" i="6"/>
  <c r="H83" i="6"/>
  <c r="G83" i="6"/>
  <c r="E83" i="6"/>
  <c r="J82" i="6"/>
  <c r="I82" i="6"/>
  <c r="H82" i="6"/>
  <c r="G82" i="6"/>
  <c r="E82" i="6"/>
  <c r="F81" i="6"/>
  <c r="J80" i="6"/>
  <c r="I80" i="6"/>
  <c r="H80" i="6"/>
  <c r="G80" i="6"/>
  <c r="E80" i="6"/>
  <c r="J79" i="6"/>
  <c r="I79" i="6"/>
  <c r="H79" i="6"/>
  <c r="G79" i="6"/>
  <c r="E79" i="6"/>
  <c r="J78" i="6"/>
  <c r="I78" i="6"/>
  <c r="H78" i="6"/>
  <c r="G78" i="6"/>
  <c r="E78" i="6"/>
  <c r="M77" i="6"/>
  <c r="L77" i="6"/>
  <c r="K77" i="6"/>
  <c r="M76" i="6"/>
  <c r="L76" i="6"/>
  <c r="K76" i="6"/>
  <c r="J76" i="6"/>
  <c r="I76" i="6"/>
  <c r="H76" i="6"/>
  <c r="G76" i="6"/>
  <c r="E76" i="6"/>
  <c r="M75" i="6"/>
  <c r="L75" i="6"/>
  <c r="K75" i="6"/>
  <c r="J75" i="6"/>
  <c r="I75" i="6"/>
  <c r="H75" i="6"/>
  <c r="G75" i="6"/>
  <c r="E75" i="6"/>
  <c r="M74" i="6"/>
  <c r="L74" i="6"/>
  <c r="K74" i="6"/>
  <c r="J74" i="6"/>
  <c r="I74" i="6"/>
  <c r="H74" i="6"/>
  <c r="G74" i="6"/>
  <c r="E74" i="6"/>
  <c r="M73" i="6"/>
  <c r="L73" i="6"/>
  <c r="K73" i="6"/>
  <c r="J73" i="6"/>
  <c r="I73" i="6"/>
  <c r="H73" i="6"/>
  <c r="G73" i="6"/>
  <c r="E73" i="6"/>
  <c r="M72" i="6"/>
  <c r="L72" i="6"/>
  <c r="K72" i="6"/>
  <c r="J72" i="6"/>
  <c r="I72" i="6"/>
  <c r="H72" i="6"/>
  <c r="G72" i="6"/>
  <c r="E72" i="6"/>
  <c r="M71" i="6"/>
  <c r="L71" i="6"/>
  <c r="K71" i="6"/>
  <c r="J71" i="6"/>
  <c r="I71" i="6"/>
  <c r="H71" i="6"/>
  <c r="G71" i="6"/>
  <c r="E71" i="6"/>
  <c r="M70" i="6"/>
  <c r="L70" i="6"/>
  <c r="K70" i="6"/>
  <c r="J70" i="6"/>
  <c r="I70" i="6"/>
  <c r="H70" i="6"/>
  <c r="G70" i="6"/>
  <c r="E70" i="6"/>
  <c r="M69" i="6"/>
  <c r="M68" i="6" s="1"/>
  <c r="L69" i="6"/>
  <c r="L68" i="6" s="1"/>
  <c r="K69" i="6"/>
  <c r="J69" i="6"/>
  <c r="J68" i="6" s="1"/>
  <c r="I69" i="6"/>
  <c r="I68" i="6" s="1"/>
  <c r="H69" i="6"/>
  <c r="G69" i="6"/>
  <c r="E69" i="6"/>
  <c r="K68" i="6"/>
  <c r="F67" i="6"/>
  <c r="J63" i="6"/>
  <c r="I63" i="6"/>
  <c r="H63" i="6"/>
  <c r="G63" i="6"/>
  <c r="E63" i="6"/>
  <c r="J62" i="6"/>
  <c r="I62" i="6"/>
  <c r="H62" i="6"/>
  <c r="G62" i="6"/>
  <c r="E62" i="6"/>
  <c r="F61" i="6"/>
  <c r="J60" i="6"/>
  <c r="I60" i="6"/>
  <c r="H60" i="6"/>
  <c r="G60" i="6"/>
  <c r="E60" i="6"/>
  <c r="J59" i="6"/>
  <c r="I59" i="6"/>
  <c r="H59" i="6"/>
  <c r="G59" i="6"/>
  <c r="E59" i="6"/>
  <c r="J58" i="6"/>
  <c r="I58" i="6"/>
  <c r="H58" i="6"/>
  <c r="G58" i="6"/>
  <c r="E58" i="6"/>
  <c r="J57" i="6"/>
  <c r="I57" i="6"/>
  <c r="H57" i="6"/>
  <c r="G57" i="6"/>
  <c r="E57" i="6"/>
  <c r="M56" i="6"/>
  <c r="L56" i="6"/>
  <c r="K56" i="6"/>
  <c r="J55" i="6"/>
  <c r="I55" i="6"/>
  <c r="H55" i="6"/>
  <c r="G55" i="6"/>
  <c r="E55" i="6"/>
  <c r="J54" i="6"/>
  <c r="I54" i="6"/>
  <c r="H54" i="6"/>
  <c r="G54" i="6"/>
  <c r="E54" i="6"/>
  <c r="J53" i="6"/>
  <c r="I53" i="6"/>
  <c r="H53" i="6"/>
  <c r="G53" i="6"/>
  <c r="E53" i="6"/>
  <c r="J52" i="6"/>
  <c r="I52" i="6"/>
  <c r="H52" i="6"/>
  <c r="G52" i="6"/>
  <c r="E52" i="6"/>
  <c r="J51" i="6"/>
  <c r="I51" i="6"/>
  <c r="H51" i="6"/>
  <c r="G51" i="6"/>
  <c r="E51" i="6"/>
  <c r="J50" i="6"/>
  <c r="I50" i="6"/>
  <c r="H50" i="6"/>
  <c r="G50" i="6"/>
  <c r="E50" i="6"/>
  <c r="J49" i="6"/>
  <c r="I49" i="6"/>
  <c r="H49" i="6"/>
  <c r="G49" i="6"/>
  <c r="E49" i="6"/>
  <c r="J48" i="6"/>
  <c r="I48" i="6"/>
  <c r="H48" i="6"/>
  <c r="G48" i="6"/>
  <c r="E48" i="6"/>
  <c r="J47" i="6"/>
  <c r="I47" i="6"/>
  <c r="H47" i="6"/>
  <c r="G47" i="6"/>
  <c r="E47" i="6"/>
  <c r="J46" i="6"/>
  <c r="I46" i="6"/>
  <c r="H46" i="6"/>
  <c r="G46" i="6"/>
  <c r="E46" i="6"/>
  <c r="J45" i="6"/>
  <c r="I45" i="6"/>
  <c r="H45" i="6"/>
  <c r="G45" i="6"/>
  <c r="E45" i="6"/>
  <c r="J44" i="6"/>
  <c r="I44" i="6"/>
  <c r="H44" i="6"/>
  <c r="G44" i="6"/>
  <c r="E44" i="6"/>
  <c r="J43" i="6"/>
  <c r="I43" i="6"/>
  <c r="H43" i="6"/>
  <c r="G43" i="6"/>
  <c r="E43" i="6"/>
  <c r="J42" i="6"/>
  <c r="I42" i="6"/>
  <c r="H42" i="6"/>
  <c r="G42" i="6"/>
  <c r="E42" i="6"/>
  <c r="J41" i="6"/>
  <c r="I41" i="6"/>
  <c r="H41" i="6"/>
  <c r="G41" i="6"/>
  <c r="E41" i="6"/>
  <c r="J40" i="6"/>
  <c r="I40" i="6"/>
  <c r="H40" i="6"/>
  <c r="G40" i="6"/>
  <c r="E40" i="6"/>
  <c r="M38" i="6"/>
  <c r="L38" i="6"/>
  <c r="K38" i="6"/>
  <c r="J37" i="6"/>
  <c r="I37" i="6"/>
  <c r="H37" i="6"/>
  <c r="G37" i="6"/>
  <c r="E37" i="6"/>
  <c r="J36" i="6"/>
  <c r="I36" i="6"/>
  <c r="H36" i="6"/>
  <c r="G36" i="6"/>
  <c r="E36" i="6"/>
  <c r="F35" i="6"/>
  <c r="F34" i="6"/>
  <c r="J33" i="6"/>
  <c r="I33" i="6"/>
  <c r="H33" i="6"/>
  <c r="G33" i="6"/>
  <c r="E33" i="6"/>
  <c r="J32" i="6"/>
  <c r="I32" i="6"/>
  <c r="H32" i="6"/>
  <c r="G32" i="6"/>
  <c r="E32" i="6"/>
  <c r="J31" i="6"/>
  <c r="I31" i="6"/>
  <c r="H31" i="6"/>
  <c r="G31" i="6"/>
  <c r="E31" i="6"/>
  <c r="J30" i="6"/>
  <c r="I30" i="6"/>
  <c r="H30" i="6"/>
  <c r="G30" i="6"/>
  <c r="E30" i="6"/>
  <c r="J29" i="6"/>
  <c r="I29" i="6"/>
  <c r="H29" i="6"/>
  <c r="G29" i="6"/>
  <c r="E29" i="6"/>
  <c r="J28" i="6"/>
  <c r="I28" i="6"/>
  <c r="H28" i="6"/>
  <c r="G28" i="6"/>
  <c r="E28" i="6"/>
  <c r="J27" i="6"/>
  <c r="I27" i="6"/>
  <c r="H27" i="6"/>
  <c r="G27" i="6"/>
  <c r="E27" i="6"/>
  <c r="J26" i="6"/>
  <c r="I26" i="6"/>
  <c r="H26" i="6"/>
  <c r="G26" i="6"/>
  <c r="E26" i="6"/>
  <c r="M25" i="6"/>
  <c r="M22" i="6" s="1"/>
  <c r="M64" i="6" s="1"/>
  <c r="L25" i="6"/>
  <c r="L22" i="6" s="1"/>
  <c r="L64" i="6" s="1"/>
  <c r="K25" i="6"/>
  <c r="K22" i="6" s="1"/>
  <c r="K64" i="6" s="1"/>
  <c r="F24" i="6"/>
  <c r="J23" i="6"/>
  <c r="I23" i="6"/>
  <c r="H23" i="6"/>
  <c r="G23" i="6"/>
  <c r="E23" i="6"/>
  <c r="F15" i="6"/>
  <c r="E15" i="6"/>
  <c r="F13" i="6"/>
  <c r="E13" i="6"/>
  <c r="B13" i="6"/>
  <c r="I11" i="6"/>
  <c r="H11" i="6"/>
  <c r="F11" i="6"/>
  <c r="B11" i="6"/>
  <c r="B8" i="6"/>
  <c r="I56" i="6" l="1"/>
  <c r="J86" i="6"/>
  <c r="H86" i="6"/>
  <c r="F64" i="8"/>
  <c r="F76" i="6"/>
  <c r="F25" i="7"/>
  <c r="F22" i="7" s="1"/>
  <c r="H66" i="7"/>
  <c r="I64" i="7"/>
  <c r="I105" i="7" s="1"/>
  <c r="B105" i="9"/>
  <c r="B65" i="9"/>
  <c r="F84" i="6"/>
  <c r="G39" i="6"/>
  <c r="G38" i="6" s="1"/>
  <c r="F38" i="7"/>
  <c r="G25" i="6"/>
  <c r="G22" i="6" s="1"/>
  <c r="F82" i="6"/>
  <c r="H64" i="7"/>
  <c r="J64" i="7"/>
  <c r="J65" i="7" s="1"/>
  <c r="F69" i="6"/>
  <c r="F70" i="6"/>
  <c r="F71" i="6"/>
  <c r="F72" i="6"/>
  <c r="F74" i="6"/>
  <c r="F75" i="6"/>
  <c r="I66" i="7"/>
  <c r="I65" i="7" s="1"/>
  <c r="I65" i="8"/>
  <c r="F65" i="8"/>
  <c r="F105" i="8"/>
  <c r="G105" i="8"/>
  <c r="F28" i="6"/>
  <c r="F30" i="6"/>
  <c r="H56" i="6"/>
  <c r="F94" i="6"/>
  <c r="F23" i="6"/>
  <c r="F43" i="6"/>
  <c r="F51" i="6"/>
  <c r="F79" i="6"/>
  <c r="F37" i="6"/>
  <c r="F83" i="6"/>
  <c r="G64" i="7"/>
  <c r="F90" i="6"/>
  <c r="F26" i="6"/>
  <c r="F31" i="6"/>
  <c r="F87" i="6"/>
  <c r="F60" i="6"/>
  <c r="K66" i="6"/>
  <c r="K65" i="6" s="1"/>
  <c r="E77" i="6"/>
  <c r="I77" i="6"/>
  <c r="F80" i="6"/>
  <c r="I86" i="6"/>
  <c r="F77" i="7"/>
  <c r="F68" i="7"/>
  <c r="G66" i="7"/>
  <c r="E65" i="7"/>
  <c r="E105" i="7"/>
  <c r="E25" i="6"/>
  <c r="E22" i="6" s="1"/>
  <c r="F49" i="6"/>
  <c r="F59" i="6"/>
  <c r="E68" i="6"/>
  <c r="M66" i="6"/>
  <c r="M65" i="6" s="1"/>
  <c r="J77" i="6"/>
  <c r="J66" i="6" s="1"/>
  <c r="F85" i="6"/>
  <c r="E86" i="6"/>
  <c r="F96" i="6"/>
  <c r="F36" i="6"/>
  <c r="E39" i="6"/>
  <c r="E38" i="6" s="1"/>
  <c r="F45" i="6"/>
  <c r="F48" i="6"/>
  <c r="F54" i="6"/>
  <c r="H68" i="6"/>
  <c r="F92" i="6"/>
  <c r="F95" i="6"/>
  <c r="F63" i="6"/>
  <c r="F93" i="6"/>
  <c r="J25" i="6"/>
  <c r="J22" i="6" s="1"/>
  <c r="H25" i="6"/>
  <c r="H22" i="6" s="1"/>
  <c r="F40" i="6"/>
  <c r="F46" i="6"/>
  <c r="F58" i="6"/>
  <c r="F73" i="6"/>
  <c r="I25" i="6"/>
  <c r="I22" i="6" s="1"/>
  <c r="F33" i="6"/>
  <c r="I39" i="6"/>
  <c r="I38" i="6" s="1"/>
  <c r="F53" i="6"/>
  <c r="F62" i="6"/>
  <c r="F27" i="6"/>
  <c r="J39" i="6"/>
  <c r="J38" i="6" s="1"/>
  <c r="F47" i="6"/>
  <c r="F55" i="6"/>
  <c r="E56" i="6"/>
  <c r="G77" i="6"/>
  <c r="F89" i="6"/>
  <c r="F57" i="6"/>
  <c r="H77" i="6"/>
  <c r="F88" i="6"/>
  <c r="F91" i="6"/>
  <c r="J56" i="6"/>
  <c r="F29" i="6"/>
  <c r="F32" i="6"/>
  <c r="F41" i="6"/>
  <c r="F42" i="6"/>
  <c r="F44" i="6"/>
  <c r="F50" i="6"/>
  <c r="F52" i="6"/>
  <c r="L66" i="6"/>
  <c r="L65" i="6" s="1"/>
  <c r="H39" i="6"/>
  <c r="H38" i="6" s="1"/>
  <c r="G68" i="6"/>
  <c r="F78" i="6"/>
  <c r="G56" i="6"/>
  <c r="G86" i="6"/>
  <c r="J107" i="5"/>
  <c r="H107" i="5"/>
  <c r="G107" i="5"/>
  <c r="B107" i="5"/>
  <c r="J96" i="5"/>
  <c r="I96" i="5"/>
  <c r="H96" i="5"/>
  <c r="G96" i="5"/>
  <c r="E96" i="5"/>
  <c r="J95" i="5"/>
  <c r="I95" i="5"/>
  <c r="H95" i="5"/>
  <c r="G95" i="5"/>
  <c r="E95" i="5"/>
  <c r="J94" i="5"/>
  <c r="I94" i="5"/>
  <c r="H94" i="5"/>
  <c r="G94" i="5"/>
  <c r="E94" i="5"/>
  <c r="J93" i="5"/>
  <c r="I93" i="5"/>
  <c r="H93" i="5"/>
  <c r="G93" i="5"/>
  <c r="E93" i="5"/>
  <c r="J92" i="5"/>
  <c r="I92" i="5"/>
  <c r="H92" i="5"/>
  <c r="G92" i="5"/>
  <c r="E92" i="5"/>
  <c r="J91" i="5"/>
  <c r="I91" i="5"/>
  <c r="H91" i="5"/>
  <c r="G91" i="5"/>
  <c r="E91" i="5"/>
  <c r="J90" i="5"/>
  <c r="I90" i="5"/>
  <c r="H90" i="5"/>
  <c r="G90" i="5"/>
  <c r="E90" i="5"/>
  <c r="J89" i="5"/>
  <c r="I89" i="5"/>
  <c r="H89" i="5"/>
  <c r="G89" i="5"/>
  <c r="E89" i="5"/>
  <c r="J88" i="5"/>
  <c r="I88" i="5"/>
  <c r="H88" i="5"/>
  <c r="G88" i="5"/>
  <c r="E88" i="5"/>
  <c r="J87" i="5"/>
  <c r="I87" i="5"/>
  <c r="H87" i="5"/>
  <c r="G87" i="5"/>
  <c r="E87" i="5"/>
  <c r="M86" i="5"/>
  <c r="L86" i="5"/>
  <c r="K86" i="5"/>
  <c r="J85" i="5"/>
  <c r="I85" i="5"/>
  <c r="H85" i="5"/>
  <c r="G85" i="5"/>
  <c r="E85" i="5"/>
  <c r="J84" i="5"/>
  <c r="I84" i="5"/>
  <c r="H84" i="5"/>
  <c r="G84" i="5"/>
  <c r="E84" i="5"/>
  <c r="J83" i="5"/>
  <c r="I83" i="5"/>
  <c r="H83" i="5"/>
  <c r="G83" i="5"/>
  <c r="E83" i="5"/>
  <c r="J82" i="5"/>
  <c r="I82" i="5"/>
  <c r="H82" i="5"/>
  <c r="G82" i="5"/>
  <c r="E82" i="5"/>
  <c r="F81" i="5"/>
  <c r="J80" i="5"/>
  <c r="I80" i="5"/>
  <c r="H80" i="5"/>
  <c r="G80" i="5"/>
  <c r="E80" i="5"/>
  <c r="J79" i="5"/>
  <c r="I79" i="5"/>
  <c r="H79" i="5"/>
  <c r="G79" i="5"/>
  <c r="E79" i="5"/>
  <c r="J78" i="5"/>
  <c r="I78" i="5"/>
  <c r="H78" i="5"/>
  <c r="G78" i="5"/>
  <c r="E78" i="5"/>
  <c r="M77" i="5"/>
  <c r="L77" i="5"/>
  <c r="K77" i="5"/>
  <c r="M76" i="5"/>
  <c r="L76" i="5"/>
  <c r="K76" i="5"/>
  <c r="J76" i="5"/>
  <c r="I76" i="5"/>
  <c r="H76" i="5"/>
  <c r="G76" i="5"/>
  <c r="E76" i="5"/>
  <c r="M75" i="5"/>
  <c r="L75" i="5"/>
  <c r="K75" i="5"/>
  <c r="J75" i="5"/>
  <c r="I75" i="5"/>
  <c r="H75" i="5"/>
  <c r="G75" i="5"/>
  <c r="E75" i="5"/>
  <c r="M74" i="5"/>
  <c r="L74" i="5"/>
  <c r="K74" i="5"/>
  <c r="J74" i="5"/>
  <c r="I74" i="5"/>
  <c r="H74" i="5"/>
  <c r="G74" i="5"/>
  <c r="E74" i="5"/>
  <c r="M73" i="5"/>
  <c r="L73" i="5"/>
  <c r="K73" i="5"/>
  <c r="J73" i="5"/>
  <c r="I73" i="5"/>
  <c r="H73" i="5"/>
  <c r="G73" i="5"/>
  <c r="E73" i="5"/>
  <c r="M72" i="5"/>
  <c r="L72" i="5"/>
  <c r="K72" i="5"/>
  <c r="J72" i="5"/>
  <c r="I72" i="5"/>
  <c r="H72" i="5"/>
  <c r="G72" i="5"/>
  <c r="E72" i="5"/>
  <c r="M71" i="5"/>
  <c r="L71" i="5"/>
  <c r="K71" i="5"/>
  <c r="J71" i="5"/>
  <c r="I71" i="5"/>
  <c r="H71" i="5"/>
  <c r="G71" i="5"/>
  <c r="E71" i="5"/>
  <c r="M70" i="5"/>
  <c r="L70" i="5"/>
  <c r="K70" i="5"/>
  <c r="J70" i="5"/>
  <c r="I70" i="5"/>
  <c r="H70" i="5"/>
  <c r="G70" i="5"/>
  <c r="E70" i="5"/>
  <c r="M69" i="5"/>
  <c r="L69" i="5"/>
  <c r="L68" i="5" s="1"/>
  <c r="K69" i="5"/>
  <c r="K68" i="5" s="1"/>
  <c r="J69" i="5"/>
  <c r="I69" i="5"/>
  <c r="H69" i="5"/>
  <c r="G69" i="5"/>
  <c r="E69" i="5"/>
  <c r="E68" i="5" s="1"/>
  <c r="M68" i="5"/>
  <c r="F67" i="5"/>
  <c r="J63" i="5"/>
  <c r="I63" i="5"/>
  <c r="H63" i="5"/>
  <c r="G63" i="5"/>
  <c r="E63" i="5"/>
  <c r="J62" i="5"/>
  <c r="I62" i="5"/>
  <c r="H62" i="5"/>
  <c r="G62" i="5"/>
  <c r="E62" i="5"/>
  <c r="F61" i="5"/>
  <c r="J60" i="5"/>
  <c r="I60" i="5"/>
  <c r="H60" i="5"/>
  <c r="G60" i="5"/>
  <c r="E60" i="5"/>
  <c r="J59" i="5"/>
  <c r="I59" i="5"/>
  <c r="H59" i="5"/>
  <c r="G59" i="5"/>
  <c r="E59" i="5"/>
  <c r="J58" i="5"/>
  <c r="I58" i="5"/>
  <c r="H58" i="5"/>
  <c r="G58" i="5"/>
  <c r="E58" i="5"/>
  <c r="J57" i="5"/>
  <c r="I57" i="5"/>
  <c r="H57" i="5"/>
  <c r="G57" i="5"/>
  <c r="E57" i="5"/>
  <c r="M56" i="5"/>
  <c r="L56" i="5"/>
  <c r="K56" i="5"/>
  <c r="J55" i="5"/>
  <c r="I55" i="5"/>
  <c r="H55" i="5"/>
  <c r="G55" i="5"/>
  <c r="E55" i="5"/>
  <c r="J54" i="5"/>
  <c r="I54" i="5"/>
  <c r="H54" i="5"/>
  <c r="G54" i="5"/>
  <c r="E54" i="5"/>
  <c r="J53" i="5"/>
  <c r="I53" i="5"/>
  <c r="H53" i="5"/>
  <c r="G53" i="5"/>
  <c r="E53" i="5"/>
  <c r="J52" i="5"/>
  <c r="I52" i="5"/>
  <c r="H52" i="5"/>
  <c r="G52" i="5"/>
  <c r="E52" i="5"/>
  <c r="J51" i="5"/>
  <c r="I51" i="5"/>
  <c r="H51" i="5"/>
  <c r="G51" i="5"/>
  <c r="E51" i="5"/>
  <c r="J50" i="5"/>
  <c r="I50" i="5"/>
  <c r="H50" i="5"/>
  <c r="G50" i="5"/>
  <c r="E50" i="5"/>
  <c r="J49" i="5"/>
  <c r="I49" i="5"/>
  <c r="H49" i="5"/>
  <c r="G49" i="5"/>
  <c r="E49" i="5"/>
  <c r="J48" i="5"/>
  <c r="I48" i="5"/>
  <c r="H48" i="5"/>
  <c r="G48" i="5"/>
  <c r="E48" i="5"/>
  <c r="J47" i="5"/>
  <c r="I47" i="5"/>
  <c r="H47" i="5"/>
  <c r="G47" i="5"/>
  <c r="E47" i="5"/>
  <c r="J46" i="5"/>
  <c r="I46" i="5"/>
  <c r="H46" i="5"/>
  <c r="G46" i="5"/>
  <c r="E46" i="5"/>
  <c r="J45" i="5"/>
  <c r="I45" i="5"/>
  <c r="H45" i="5"/>
  <c r="G45" i="5"/>
  <c r="E45" i="5"/>
  <c r="J44" i="5"/>
  <c r="I44" i="5"/>
  <c r="H44" i="5"/>
  <c r="G44" i="5"/>
  <c r="E44" i="5"/>
  <c r="J43" i="5"/>
  <c r="I43" i="5"/>
  <c r="H43" i="5"/>
  <c r="G43" i="5"/>
  <c r="E43" i="5"/>
  <c r="J42" i="5"/>
  <c r="I42" i="5"/>
  <c r="H42" i="5"/>
  <c r="G42" i="5"/>
  <c r="E42" i="5"/>
  <c r="J41" i="5"/>
  <c r="I41" i="5"/>
  <c r="H41" i="5"/>
  <c r="G41" i="5"/>
  <c r="E41" i="5"/>
  <c r="J40" i="5"/>
  <c r="I40" i="5"/>
  <c r="H40" i="5"/>
  <c r="G40" i="5"/>
  <c r="E40" i="5"/>
  <c r="M38" i="5"/>
  <c r="L38" i="5"/>
  <c r="K38" i="5"/>
  <c r="J37" i="5"/>
  <c r="I37" i="5"/>
  <c r="H37" i="5"/>
  <c r="G37" i="5"/>
  <c r="E37" i="5"/>
  <c r="J36" i="5"/>
  <c r="I36" i="5"/>
  <c r="H36" i="5"/>
  <c r="G36" i="5"/>
  <c r="F36" i="5" s="1"/>
  <c r="E36" i="5"/>
  <c r="F35" i="5"/>
  <c r="F34" i="5"/>
  <c r="J33" i="5"/>
  <c r="I33" i="5"/>
  <c r="H33" i="5"/>
  <c r="G33" i="5"/>
  <c r="E33" i="5"/>
  <c r="J32" i="5"/>
  <c r="I32" i="5"/>
  <c r="H32" i="5"/>
  <c r="G32" i="5"/>
  <c r="E32" i="5"/>
  <c r="J31" i="5"/>
  <c r="I31" i="5"/>
  <c r="H31" i="5"/>
  <c r="G31" i="5"/>
  <c r="E31" i="5"/>
  <c r="J30" i="5"/>
  <c r="I30" i="5"/>
  <c r="H30" i="5"/>
  <c r="G30" i="5"/>
  <c r="E30" i="5"/>
  <c r="J29" i="5"/>
  <c r="I29" i="5"/>
  <c r="H29" i="5"/>
  <c r="G29" i="5"/>
  <c r="E29" i="5"/>
  <c r="J28" i="5"/>
  <c r="I28" i="5"/>
  <c r="H28" i="5"/>
  <c r="G28" i="5"/>
  <c r="E28" i="5"/>
  <c r="J27" i="5"/>
  <c r="I27" i="5"/>
  <c r="H27" i="5"/>
  <c r="G27" i="5"/>
  <c r="E27" i="5"/>
  <c r="J26" i="5"/>
  <c r="I26" i="5"/>
  <c r="H26" i="5"/>
  <c r="G26" i="5"/>
  <c r="E26" i="5"/>
  <c r="M25" i="5"/>
  <c r="M22" i="5" s="1"/>
  <c r="M64" i="5" s="1"/>
  <c r="L25" i="5"/>
  <c r="K25" i="5"/>
  <c r="K22" i="5" s="1"/>
  <c r="K64" i="5" s="1"/>
  <c r="F24" i="5"/>
  <c r="J23" i="5"/>
  <c r="I23" i="5"/>
  <c r="H23" i="5"/>
  <c r="G23" i="5"/>
  <c r="E23" i="5"/>
  <c r="L22" i="5"/>
  <c r="L64" i="5" s="1"/>
  <c r="F15" i="5"/>
  <c r="E15" i="5"/>
  <c r="F13" i="5"/>
  <c r="E13" i="5"/>
  <c r="B13" i="5"/>
  <c r="I11" i="5"/>
  <c r="H11" i="5"/>
  <c r="F11" i="5"/>
  <c r="B11" i="5"/>
  <c r="B8" i="5"/>
  <c r="F64" i="7" l="1"/>
  <c r="G64" i="6"/>
  <c r="H56" i="5"/>
  <c r="L66" i="5"/>
  <c r="L65" i="5" s="1"/>
  <c r="K66" i="5"/>
  <c r="J64" i="6"/>
  <c r="F68" i="6"/>
  <c r="F66" i="6" s="1"/>
  <c r="I66" i="6"/>
  <c r="G65" i="7"/>
  <c r="H105" i="7"/>
  <c r="F77" i="6"/>
  <c r="F25" i="6"/>
  <c r="F22" i="6" s="1"/>
  <c r="H39" i="5"/>
  <c r="H38" i="5" s="1"/>
  <c r="I64" i="6"/>
  <c r="F50" i="5"/>
  <c r="H65" i="7"/>
  <c r="F86" i="6"/>
  <c r="J105" i="7"/>
  <c r="F30" i="5"/>
  <c r="F42" i="5"/>
  <c r="F47" i="5"/>
  <c r="E86" i="5"/>
  <c r="I86" i="5"/>
  <c r="F27" i="5"/>
  <c r="H66" i="6"/>
  <c r="F43" i="5"/>
  <c r="F54" i="5"/>
  <c r="F69" i="5"/>
  <c r="J68" i="5"/>
  <c r="F82" i="5"/>
  <c r="B65" i="8"/>
  <c r="B105" i="8"/>
  <c r="E56" i="5"/>
  <c r="F23" i="5"/>
  <c r="F46" i="5"/>
  <c r="F55" i="5"/>
  <c r="F75" i="5"/>
  <c r="F85" i="5"/>
  <c r="F51" i="5"/>
  <c r="H77" i="5"/>
  <c r="F90" i="5"/>
  <c r="F92" i="5"/>
  <c r="F26" i="5"/>
  <c r="E39" i="5"/>
  <c r="E38" i="5" s="1"/>
  <c r="F89" i="5"/>
  <c r="F56" i="6"/>
  <c r="E64" i="6"/>
  <c r="G105" i="7"/>
  <c r="F37" i="5"/>
  <c r="I39" i="5"/>
  <c r="F94" i="5"/>
  <c r="H25" i="5"/>
  <c r="H22" i="5" s="1"/>
  <c r="E25" i="5"/>
  <c r="E22" i="5" s="1"/>
  <c r="F62" i="5"/>
  <c r="F39" i="6"/>
  <c r="F38" i="6" s="1"/>
  <c r="F64" i="6" s="1"/>
  <c r="F33" i="5"/>
  <c r="F52" i="5"/>
  <c r="F60" i="5"/>
  <c r="F79" i="5"/>
  <c r="F88" i="5"/>
  <c r="F93" i="5"/>
  <c r="H64" i="6"/>
  <c r="F49" i="5"/>
  <c r="F76" i="5"/>
  <c r="F66" i="7"/>
  <c r="F44" i="5"/>
  <c r="F83" i="5"/>
  <c r="F53" i="5"/>
  <c r="F28" i="5"/>
  <c r="G25" i="5"/>
  <c r="G22" i="5" s="1"/>
  <c r="J25" i="5"/>
  <c r="J22" i="5" s="1"/>
  <c r="F40" i="5"/>
  <c r="F63" i="5"/>
  <c r="M66" i="5"/>
  <c r="M65" i="5" s="1"/>
  <c r="F78" i="5"/>
  <c r="F91" i="5"/>
  <c r="I25" i="5"/>
  <c r="I22" i="5" s="1"/>
  <c r="F58" i="5"/>
  <c r="F45" i="5"/>
  <c r="F70" i="5"/>
  <c r="J77" i="5"/>
  <c r="F80" i="5"/>
  <c r="I77" i="5"/>
  <c r="F96" i="5"/>
  <c r="E66" i="6"/>
  <c r="I56" i="5"/>
  <c r="F71" i="5"/>
  <c r="F73" i="5"/>
  <c r="F87" i="5"/>
  <c r="F29" i="5"/>
  <c r="F48" i="5"/>
  <c r="F57" i="5"/>
  <c r="F56" i="5" s="1"/>
  <c r="J56" i="5"/>
  <c r="H68" i="5"/>
  <c r="F72" i="5"/>
  <c r="E77" i="5"/>
  <c r="E66" i="5" s="1"/>
  <c r="I38" i="5"/>
  <c r="J39" i="5"/>
  <c r="J38" i="5" s="1"/>
  <c r="F74" i="5"/>
  <c r="J86" i="5"/>
  <c r="F32" i="5"/>
  <c r="F41" i="5"/>
  <c r="I68" i="5"/>
  <c r="F84" i="5"/>
  <c r="F95" i="5"/>
  <c r="G66" i="6"/>
  <c r="G65" i="6" s="1"/>
  <c r="H86" i="5"/>
  <c r="F59" i="5"/>
  <c r="F31" i="5"/>
  <c r="J65" i="6"/>
  <c r="J105" i="6"/>
  <c r="I65" i="6"/>
  <c r="K65" i="5"/>
  <c r="G39" i="5"/>
  <c r="G38" i="5" s="1"/>
  <c r="G77" i="5"/>
  <c r="G68" i="5"/>
  <c r="G56" i="5"/>
  <c r="G86" i="5"/>
  <c r="J107" i="4"/>
  <c r="H107" i="4"/>
  <c r="G107" i="4"/>
  <c r="B107" i="4"/>
  <c r="J96" i="4"/>
  <c r="I96" i="4"/>
  <c r="H96" i="4"/>
  <c r="G96" i="4"/>
  <c r="E96" i="4"/>
  <c r="J95" i="4"/>
  <c r="I95" i="4"/>
  <c r="H95" i="4"/>
  <c r="G95" i="4"/>
  <c r="E95" i="4"/>
  <c r="J94" i="4"/>
  <c r="I94" i="4"/>
  <c r="H94" i="4"/>
  <c r="G94" i="4"/>
  <c r="E94" i="4"/>
  <c r="J93" i="4"/>
  <c r="I93" i="4"/>
  <c r="H93" i="4"/>
  <c r="G93" i="4"/>
  <c r="E93" i="4"/>
  <c r="J92" i="4"/>
  <c r="I92" i="4"/>
  <c r="H92" i="4"/>
  <c r="G92" i="4"/>
  <c r="E92" i="4"/>
  <c r="J91" i="4"/>
  <c r="I91" i="4"/>
  <c r="H91" i="4"/>
  <c r="G91" i="4"/>
  <c r="E91" i="4"/>
  <c r="J90" i="4"/>
  <c r="I90" i="4"/>
  <c r="H90" i="4"/>
  <c r="G90" i="4"/>
  <c r="E90" i="4"/>
  <c r="J89" i="4"/>
  <c r="I89" i="4"/>
  <c r="H89" i="4"/>
  <c r="G89" i="4"/>
  <c r="E89" i="4"/>
  <c r="J88" i="4"/>
  <c r="I88" i="4"/>
  <c r="H88" i="4"/>
  <c r="G88" i="4"/>
  <c r="E88" i="4"/>
  <c r="J87" i="4"/>
  <c r="I87" i="4"/>
  <c r="H87" i="4"/>
  <c r="G87" i="4"/>
  <c r="E87" i="4"/>
  <c r="M86" i="4"/>
  <c r="L86" i="4"/>
  <c r="K86" i="4"/>
  <c r="J85" i="4"/>
  <c r="I85" i="4"/>
  <c r="H85" i="4"/>
  <c r="G85" i="4"/>
  <c r="E85" i="4"/>
  <c r="J84" i="4"/>
  <c r="I84" i="4"/>
  <c r="H84" i="4"/>
  <c r="G84" i="4"/>
  <c r="E84" i="4"/>
  <c r="J83" i="4"/>
  <c r="I83" i="4"/>
  <c r="H83" i="4"/>
  <c r="G83" i="4"/>
  <c r="E83" i="4"/>
  <c r="J82" i="4"/>
  <c r="I82" i="4"/>
  <c r="H82" i="4"/>
  <c r="G82" i="4"/>
  <c r="E82" i="4"/>
  <c r="F81" i="4"/>
  <c r="J80" i="4"/>
  <c r="I80" i="4"/>
  <c r="H80" i="4"/>
  <c r="G80" i="4"/>
  <c r="E80" i="4"/>
  <c r="J79" i="4"/>
  <c r="I79" i="4"/>
  <c r="H79" i="4"/>
  <c r="G79" i="4"/>
  <c r="E79" i="4"/>
  <c r="J78" i="4"/>
  <c r="I78" i="4"/>
  <c r="H78" i="4"/>
  <c r="G78" i="4"/>
  <c r="E78" i="4"/>
  <c r="M77" i="4"/>
  <c r="L77" i="4"/>
  <c r="K77" i="4"/>
  <c r="M76" i="4"/>
  <c r="L76" i="4"/>
  <c r="K76" i="4"/>
  <c r="J76" i="4"/>
  <c r="I76" i="4"/>
  <c r="H76" i="4"/>
  <c r="G76" i="4"/>
  <c r="E76" i="4"/>
  <c r="M75" i="4"/>
  <c r="L75" i="4"/>
  <c r="K75" i="4"/>
  <c r="J75" i="4"/>
  <c r="I75" i="4"/>
  <c r="H75" i="4"/>
  <c r="G75" i="4"/>
  <c r="E75" i="4"/>
  <c r="M74" i="4"/>
  <c r="L74" i="4"/>
  <c r="K74" i="4"/>
  <c r="J74" i="4"/>
  <c r="I74" i="4"/>
  <c r="H74" i="4"/>
  <c r="G74" i="4"/>
  <c r="E74" i="4"/>
  <c r="M73" i="4"/>
  <c r="L73" i="4"/>
  <c r="K73" i="4"/>
  <c r="J73" i="4"/>
  <c r="I73" i="4"/>
  <c r="H73" i="4"/>
  <c r="G73" i="4"/>
  <c r="E73" i="4"/>
  <c r="M72" i="4"/>
  <c r="L72" i="4"/>
  <c r="K72" i="4"/>
  <c r="J72" i="4"/>
  <c r="I72" i="4"/>
  <c r="H72" i="4"/>
  <c r="G72" i="4"/>
  <c r="E72" i="4"/>
  <c r="M71" i="4"/>
  <c r="L71" i="4"/>
  <c r="K71" i="4"/>
  <c r="J71" i="4"/>
  <c r="I71" i="4"/>
  <c r="H71" i="4"/>
  <c r="G71" i="4"/>
  <c r="E71" i="4"/>
  <c r="M70" i="4"/>
  <c r="L70" i="4"/>
  <c r="K70" i="4"/>
  <c r="J70" i="4"/>
  <c r="I70" i="4"/>
  <c r="H70" i="4"/>
  <c r="G70" i="4"/>
  <c r="E70" i="4"/>
  <c r="M69" i="4"/>
  <c r="M68" i="4" s="1"/>
  <c r="L69" i="4"/>
  <c r="K69" i="4"/>
  <c r="J69" i="4"/>
  <c r="J68" i="4" s="1"/>
  <c r="I69" i="4"/>
  <c r="H69" i="4"/>
  <c r="G69" i="4"/>
  <c r="E69" i="4"/>
  <c r="L68" i="4"/>
  <c r="K68" i="4"/>
  <c r="F67" i="4"/>
  <c r="J63" i="4"/>
  <c r="I63" i="4"/>
  <c r="H63" i="4"/>
  <c r="G63" i="4"/>
  <c r="E63" i="4"/>
  <c r="J62" i="4"/>
  <c r="I62" i="4"/>
  <c r="H62" i="4"/>
  <c r="G62" i="4"/>
  <c r="E62" i="4"/>
  <c r="F61" i="4"/>
  <c r="J60" i="4"/>
  <c r="I60" i="4"/>
  <c r="H60" i="4"/>
  <c r="G60" i="4"/>
  <c r="E60" i="4"/>
  <c r="J59" i="4"/>
  <c r="I59" i="4"/>
  <c r="H59" i="4"/>
  <c r="G59" i="4"/>
  <c r="E59" i="4"/>
  <c r="J58" i="4"/>
  <c r="I58" i="4"/>
  <c r="H58" i="4"/>
  <c r="G58" i="4"/>
  <c r="E58" i="4"/>
  <c r="J57" i="4"/>
  <c r="I57" i="4"/>
  <c r="H57" i="4"/>
  <c r="G57" i="4"/>
  <c r="E57" i="4"/>
  <c r="M56" i="4"/>
  <c r="L56" i="4"/>
  <c r="K56" i="4"/>
  <c r="J55" i="4"/>
  <c r="I55" i="4"/>
  <c r="H55" i="4"/>
  <c r="G55" i="4"/>
  <c r="E55" i="4"/>
  <c r="J54" i="4"/>
  <c r="I54" i="4"/>
  <c r="H54" i="4"/>
  <c r="G54" i="4"/>
  <c r="E54" i="4"/>
  <c r="J53" i="4"/>
  <c r="I53" i="4"/>
  <c r="H53" i="4"/>
  <c r="G53" i="4"/>
  <c r="E53" i="4"/>
  <c r="J52" i="4"/>
  <c r="I52" i="4"/>
  <c r="H52" i="4"/>
  <c r="G52" i="4"/>
  <c r="E52" i="4"/>
  <c r="J51" i="4"/>
  <c r="I51" i="4"/>
  <c r="H51" i="4"/>
  <c r="G51" i="4"/>
  <c r="E51" i="4"/>
  <c r="J50" i="4"/>
  <c r="I50" i="4"/>
  <c r="H50" i="4"/>
  <c r="G50" i="4"/>
  <c r="E50" i="4"/>
  <c r="J49" i="4"/>
  <c r="I49" i="4"/>
  <c r="H49" i="4"/>
  <c r="G49" i="4"/>
  <c r="E49" i="4"/>
  <c r="J48" i="4"/>
  <c r="I48" i="4"/>
  <c r="H48" i="4"/>
  <c r="G48" i="4"/>
  <c r="E48" i="4"/>
  <c r="J47" i="4"/>
  <c r="I47" i="4"/>
  <c r="H47" i="4"/>
  <c r="G47" i="4"/>
  <c r="E47" i="4"/>
  <c r="J46" i="4"/>
  <c r="I46" i="4"/>
  <c r="H46" i="4"/>
  <c r="G46" i="4"/>
  <c r="E46" i="4"/>
  <c r="J45" i="4"/>
  <c r="I45" i="4"/>
  <c r="H45" i="4"/>
  <c r="G45" i="4"/>
  <c r="E45" i="4"/>
  <c r="J44" i="4"/>
  <c r="I44" i="4"/>
  <c r="H44" i="4"/>
  <c r="G44" i="4"/>
  <c r="E44" i="4"/>
  <c r="J43" i="4"/>
  <c r="I43" i="4"/>
  <c r="H43" i="4"/>
  <c r="G43" i="4"/>
  <c r="E43" i="4"/>
  <c r="J42" i="4"/>
  <c r="I42" i="4"/>
  <c r="H42" i="4"/>
  <c r="G42" i="4"/>
  <c r="E42" i="4"/>
  <c r="J41" i="4"/>
  <c r="I41" i="4"/>
  <c r="H41" i="4"/>
  <c r="G41" i="4"/>
  <c r="E41" i="4"/>
  <c r="J40" i="4"/>
  <c r="I40" i="4"/>
  <c r="H40" i="4"/>
  <c r="G40" i="4"/>
  <c r="E40" i="4"/>
  <c r="M38" i="4"/>
  <c r="L38" i="4"/>
  <c r="K38" i="4"/>
  <c r="J37" i="4"/>
  <c r="I37" i="4"/>
  <c r="H37" i="4"/>
  <c r="G37" i="4"/>
  <c r="E37" i="4"/>
  <c r="J36" i="4"/>
  <c r="I36" i="4"/>
  <c r="H36" i="4"/>
  <c r="G36" i="4"/>
  <c r="E36" i="4"/>
  <c r="F35" i="4"/>
  <c r="F34" i="4"/>
  <c r="J33" i="4"/>
  <c r="I33" i="4"/>
  <c r="H33" i="4"/>
  <c r="G33" i="4"/>
  <c r="E33" i="4"/>
  <c r="J32" i="4"/>
  <c r="I32" i="4"/>
  <c r="H32" i="4"/>
  <c r="G32" i="4"/>
  <c r="E32" i="4"/>
  <c r="J31" i="4"/>
  <c r="I31" i="4"/>
  <c r="H31" i="4"/>
  <c r="G31" i="4"/>
  <c r="E31" i="4"/>
  <c r="J30" i="4"/>
  <c r="I30" i="4"/>
  <c r="H30" i="4"/>
  <c r="G30" i="4"/>
  <c r="E30" i="4"/>
  <c r="J29" i="4"/>
  <c r="I29" i="4"/>
  <c r="H29" i="4"/>
  <c r="G29" i="4"/>
  <c r="E29" i="4"/>
  <c r="J28" i="4"/>
  <c r="I28" i="4"/>
  <c r="H28" i="4"/>
  <c r="G28" i="4"/>
  <c r="E28" i="4"/>
  <c r="J27" i="4"/>
  <c r="I27" i="4"/>
  <c r="H27" i="4"/>
  <c r="G27" i="4"/>
  <c r="E27" i="4"/>
  <c r="J26" i="4"/>
  <c r="I26" i="4"/>
  <c r="H26" i="4"/>
  <c r="G26" i="4"/>
  <c r="E26" i="4"/>
  <c r="M25" i="4"/>
  <c r="M22" i="4" s="1"/>
  <c r="M64" i="4" s="1"/>
  <c r="L25" i="4"/>
  <c r="L22" i="4" s="1"/>
  <c r="L64" i="4" s="1"/>
  <c r="K25" i="4"/>
  <c r="K22" i="4" s="1"/>
  <c r="K64" i="4" s="1"/>
  <c r="F24" i="4"/>
  <c r="J23" i="4"/>
  <c r="I23" i="4"/>
  <c r="H23" i="4"/>
  <c r="G23" i="4"/>
  <c r="E23" i="4"/>
  <c r="F15" i="4"/>
  <c r="E15" i="4"/>
  <c r="F13" i="4"/>
  <c r="E13" i="4"/>
  <c r="B13" i="4"/>
  <c r="I11" i="4"/>
  <c r="H11" i="4"/>
  <c r="F11" i="4"/>
  <c r="B11" i="4"/>
  <c r="B8" i="4"/>
  <c r="J107" i="3"/>
  <c r="H107" i="3"/>
  <c r="G107" i="3"/>
  <c r="B107" i="3"/>
  <c r="J96" i="3"/>
  <c r="I96" i="3"/>
  <c r="H96" i="3"/>
  <c r="G96" i="3"/>
  <c r="E96" i="3"/>
  <c r="J95" i="3"/>
  <c r="I95" i="3"/>
  <c r="H95" i="3"/>
  <c r="G95" i="3"/>
  <c r="E95" i="3"/>
  <c r="J94" i="3"/>
  <c r="I94" i="3"/>
  <c r="H94" i="3"/>
  <c r="G94" i="3"/>
  <c r="E94" i="3"/>
  <c r="J93" i="3"/>
  <c r="I93" i="3"/>
  <c r="H93" i="3"/>
  <c r="G93" i="3"/>
  <c r="E93" i="3"/>
  <c r="J92" i="3"/>
  <c r="I92" i="3"/>
  <c r="H92" i="3"/>
  <c r="G92" i="3"/>
  <c r="E92" i="3"/>
  <c r="J91" i="3"/>
  <c r="I91" i="3"/>
  <c r="H91" i="3"/>
  <c r="G91" i="3"/>
  <c r="E91" i="3"/>
  <c r="J90" i="3"/>
  <c r="I90" i="3"/>
  <c r="H90" i="3"/>
  <c r="G90" i="3"/>
  <c r="E90" i="3"/>
  <c r="J89" i="3"/>
  <c r="I89" i="3"/>
  <c r="H89" i="3"/>
  <c r="G89" i="3"/>
  <c r="E89" i="3"/>
  <c r="J88" i="3"/>
  <c r="I88" i="3"/>
  <c r="H88" i="3"/>
  <c r="G88" i="3"/>
  <c r="E88" i="3"/>
  <c r="J87" i="3"/>
  <c r="I87" i="3"/>
  <c r="H87" i="3"/>
  <c r="G87" i="3"/>
  <c r="E87" i="3"/>
  <c r="M86" i="3"/>
  <c r="L86" i="3"/>
  <c r="K86" i="3"/>
  <c r="J85" i="3"/>
  <c r="I85" i="3"/>
  <c r="H85" i="3"/>
  <c r="G85" i="3"/>
  <c r="F85" i="3" s="1"/>
  <c r="E85" i="3"/>
  <c r="J84" i="3"/>
  <c r="I84" i="3"/>
  <c r="H84" i="3"/>
  <c r="G84" i="3"/>
  <c r="E84" i="3"/>
  <c r="J83" i="3"/>
  <c r="I83" i="3"/>
  <c r="H83" i="3"/>
  <c r="G83" i="3"/>
  <c r="E83" i="3"/>
  <c r="J82" i="3"/>
  <c r="I82" i="3"/>
  <c r="H82" i="3"/>
  <c r="G82" i="3"/>
  <c r="E82" i="3"/>
  <c r="F81" i="3"/>
  <c r="J80" i="3"/>
  <c r="I80" i="3"/>
  <c r="H80" i="3"/>
  <c r="G80" i="3"/>
  <c r="E80" i="3"/>
  <c r="J79" i="3"/>
  <c r="I79" i="3"/>
  <c r="H79" i="3"/>
  <c r="G79" i="3"/>
  <c r="E79" i="3"/>
  <c r="J78" i="3"/>
  <c r="I78" i="3"/>
  <c r="H78" i="3"/>
  <c r="G78" i="3"/>
  <c r="E78" i="3"/>
  <c r="M77" i="3"/>
  <c r="L77" i="3"/>
  <c r="K77" i="3"/>
  <c r="M76" i="3"/>
  <c r="L76" i="3"/>
  <c r="K76" i="3"/>
  <c r="J76" i="3"/>
  <c r="I76" i="3"/>
  <c r="H76" i="3"/>
  <c r="G76" i="3"/>
  <c r="E76" i="3"/>
  <c r="M75" i="3"/>
  <c r="L75" i="3"/>
  <c r="K75" i="3"/>
  <c r="J75" i="3"/>
  <c r="I75" i="3"/>
  <c r="H75" i="3"/>
  <c r="G75" i="3"/>
  <c r="E75" i="3"/>
  <c r="M74" i="3"/>
  <c r="L74" i="3"/>
  <c r="K74" i="3"/>
  <c r="J74" i="3"/>
  <c r="I74" i="3"/>
  <c r="H74" i="3"/>
  <c r="G74" i="3"/>
  <c r="E74" i="3"/>
  <c r="M73" i="3"/>
  <c r="L73" i="3"/>
  <c r="K73" i="3"/>
  <c r="J73" i="3"/>
  <c r="I73" i="3"/>
  <c r="H73" i="3"/>
  <c r="G73" i="3"/>
  <c r="E73" i="3"/>
  <c r="M72" i="3"/>
  <c r="L72" i="3"/>
  <c r="K72" i="3"/>
  <c r="J72" i="3"/>
  <c r="I72" i="3"/>
  <c r="H72" i="3"/>
  <c r="G72" i="3"/>
  <c r="E72" i="3"/>
  <c r="M71" i="3"/>
  <c r="L71" i="3"/>
  <c r="K71" i="3"/>
  <c r="J71" i="3"/>
  <c r="I71" i="3"/>
  <c r="H71" i="3"/>
  <c r="G71" i="3"/>
  <c r="E71" i="3"/>
  <c r="M70" i="3"/>
  <c r="L70" i="3"/>
  <c r="K70" i="3"/>
  <c r="J70" i="3"/>
  <c r="I70" i="3"/>
  <c r="H70" i="3"/>
  <c r="G70" i="3"/>
  <c r="E70" i="3"/>
  <c r="M69" i="3"/>
  <c r="M68" i="3" s="1"/>
  <c r="L69" i="3"/>
  <c r="L68" i="3" s="1"/>
  <c r="K69" i="3"/>
  <c r="J69" i="3"/>
  <c r="I69" i="3"/>
  <c r="H69" i="3"/>
  <c r="H68" i="3" s="1"/>
  <c r="G69" i="3"/>
  <c r="E69" i="3"/>
  <c r="K68" i="3"/>
  <c r="K66" i="3" s="1"/>
  <c r="F67" i="3"/>
  <c r="J63" i="3"/>
  <c r="I63" i="3"/>
  <c r="H63" i="3"/>
  <c r="G63" i="3"/>
  <c r="E63" i="3"/>
  <c r="J62" i="3"/>
  <c r="I62" i="3"/>
  <c r="H62" i="3"/>
  <c r="G62" i="3"/>
  <c r="E62" i="3"/>
  <c r="F61" i="3"/>
  <c r="J60" i="3"/>
  <c r="I60" i="3"/>
  <c r="H60" i="3"/>
  <c r="G60" i="3"/>
  <c r="E60" i="3"/>
  <c r="J59" i="3"/>
  <c r="I59" i="3"/>
  <c r="H59" i="3"/>
  <c r="G59" i="3"/>
  <c r="E59" i="3"/>
  <c r="J58" i="3"/>
  <c r="I58" i="3"/>
  <c r="H58" i="3"/>
  <c r="G58" i="3"/>
  <c r="E58" i="3"/>
  <c r="J57" i="3"/>
  <c r="I57" i="3"/>
  <c r="H57" i="3"/>
  <c r="G57" i="3"/>
  <c r="E57" i="3"/>
  <c r="M56" i="3"/>
  <c r="L56" i="3"/>
  <c r="K56" i="3"/>
  <c r="J55" i="3"/>
  <c r="I55" i="3"/>
  <c r="H55" i="3"/>
  <c r="G55" i="3"/>
  <c r="E55" i="3"/>
  <c r="J54" i="3"/>
  <c r="I54" i="3"/>
  <c r="H54" i="3"/>
  <c r="G54" i="3"/>
  <c r="E54" i="3"/>
  <c r="J53" i="3"/>
  <c r="I53" i="3"/>
  <c r="H53" i="3"/>
  <c r="G53" i="3"/>
  <c r="E53" i="3"/>
  <c r="J52" i="3"/>
  <c r="I52" i="3"/>
  <c r="H52" i="3"/>
  <c r="G52" i="3"/>
  <c r="E52" i="3"/>
  <c r="J51" i="3"/>
  <c r="I51" i="3"/>
  <c r="H51" i="3"/>
  <c r="G51" i="3"/>
  <c r="E51" i="3"/>
  <c r="J50" i="3"/>
  <c r="I50" i="3"/>
  <c r="H50" i="3"/>
  <c r="G50" i="3"/>
  <c r="E50" i="3"/>
  <c r="J49" i="3"/>
  <c r="I49" i="3"/>
  <c r="H49" i="3"/>
  <c r="G49" i="3"/>
  <c r="E49" i="3"/>
  <c r="J48" i="3"/>
  <c r="I48" i="3"/>
  <c r="H48" i="3"/>
  <c r="G48" i="3"/>
  <c r="E48" i="3"/>
  <c r="J47" i="3"/>
  <c r="I47" i="3"/>
  <c r="H47" i="3"/>
  <c r="G47" i="3"/>
  <c r="E47" i="3"/>
  <c r="J46" i="3"/>
  <c r="I46" i="3"/>
  <c r="H46" i="3"/>
  <c r="G46" i="3"/>
  <c r="E46" i="3"/>
  <c r="J45" i="3"/>
  <c r="I45" i="3"/>
  <c r="H45" i="3"/>
  <c r="G45" i="3"/>
  <c r="E45" i="3"/>
  <c r="J44" i="3"/>
  <c r="I44" i="3"/>
  <c r="H44" i="3"/>
  <c r="G44" i="3"/>
  <c r="E44" i="3"/>
  <c r="J43" i="3"/>
  <c r="I43" i="3"/>
  <c r="H43" i="3"/>
  <c r="G43" i="3"/>
  <c r="E43" i="3"/>
  <c r="J42" i="3"/>
  <c r="I42" i="3"/>
  <c r="H42" i="3"/>
  <c r="G42" i="3"/>
  <c r="E42" i="3"/>
  <c r="J41" i="3"/>
  <c r="I41" i="3"/>
  <c r="H41" i="3"/>
  <c r="G41" i="3"/>
  <c r="E41" i="3"/>
  <c r="J40" i="3"/>
  <c r="I40" i="3"/>
  <c r="H40" i="3"/>
  <c r="G40" i="3"/>
  <c r="E40" i="3"/>
  <c r="M38" i="3"/>
  <c r="L38" i="3"/>
  <c r="K38" i="3"/>
  <c r="J37" i="3"/>
  <c r="I37" i="3"/>
  <c r="H37" i="3"/>
  <c r="G37" i="3"/>
  <c r="E37" i="3"/>
  <c r="J36" i="3"/>
  <c r="I36" i="3"/>
  <c r="H36" i="3"/>
  <c r="G36" i="3"/>
  <c r="E36" i="3"/>
  <c r="F35" i="3"/>
  <c r="F34" i="3"/>
  <c r="J33" i="3"/>
  <c r="I33" i="3"/>
  <c r="H33" i="3"/>
  <c r="G33" i="3"/>
  <c r="E33" i="3"/>
  <c r="J32" i="3"/>
  <c r="I32" i="3"/>
  <c r="H32" i="3"/>
  <c r="G32" i="3"/>
  <c r="E32" i="3"/>
  <c r="J31" i="3"/>
  <c r="I31" i="3"/>
  <c r="H31" i="3"/>
  <c r="G31" i="3"/>
  <c r="E31" i="3"/>
  <c r="J30" i="3"/>
  <c r="I30" i="3"/>
  <c r="H30" i="3"/>
  <c r="G30" i="3"/>
  <c r="E30" i="3"/>
  <c r="J29" i="3"/>
  <c r="I29" i="3"/>
  <c r="H29" i="3"/>
  <c r="G29" i="3"/>
  <c r="E29" i="3"/>
  <c r="J28" i="3"/>
  <c r="I28" i="3"/>
  <c r="H28" i="3"/>
  <c r="G28" i="3"/>
  <c r="E28" i="3"/>
  <c r="J27" i="3"/>
  <c r="I27" i="3"/>
  <c r="H27" i="3"/>
  <c r="G27" i="3"/>
  <c r="E27" i="3"/>
  <c r="J26" i="3"/>
  <c r="I26" i="3"/>
  <c r="H26" i="3"/>
  <c r="G26" i="3"/>
  <c r="E26" i="3"/>
  <c r="M25" i="3"/>
  <c r="M22" i="3" s="1"/>
  <c r="M64" i="3" s="1"/>
  <c r="L25" i="3"/>
  <c r="L22" i="3" s="1"/>
  <c r="L64" i="3" s="1"/>
  <c r="K25" i="3"/>
  <c r="K22" i="3" s="1"/>
  <c r="K64" i="3" s="1"/>
  <c r="F24" i="3"/>
  <c r="J23" i="3"/>
  <c r="I23" i="3"/>
  <c r="H23" i="3"/>
  <c r="G23" i="3"/>
  <c r="E23" i="3"/>
  <c r="F15" i="3"/>
  <c r="E15" i="3"/>
  <c r="F13" i="3"/>
  <c r="E13" i="3"/>
  <c r="B13" i="3"/>
  <c r="I11" i="3"/>
  <c r="H11" i="3"/>
  <c r="F11" i="3"/>
  <c r="B11" i="3"/>
  <c r="B8" i="3"/>
  <c r="H64" i="5" l="1"/>
  <c r="F77" i="5"/>
  <c r="F39" i="5"/>
  <c r="F105" i="6"/>
  <c r="H105" i="6"/>
  <c r="F90" i="4"/>
  <c r="E64" i="5"/>
  <c r="I105" i="6"/>
  <c r="I56" i="4"/>
  <c r="F86" i="5"/>
  <c r="J66" i="5"/>
  <c r="E65" i="6"/>
  <c r="F68" i="5"/>
  <c r="I64" i="5"/>
  <c r="I66" i="5"/>
  <c r="F91" i="3"/>
  <c r="K66" i="4"/>
  <c r="K65" i="4" s="1"/>
  <c r="F38" i="5"/>
  <c r="H65" i="6"/>
  <c r="J56" i="4"/>
  <c r="E86" i="4"/>
  <c r="F65" i="6"/>
  <c r="G56" i="4"/>
  <c r="J77" i="4"/>
  <c r="G105" i="6"/>
  <c r="F26" i="4"/>
  <c r="F25" i="5"/>
  <c r="F22" i="5" s="1"/>
  <c r="J64" i="5"/>
  <c r="F65" i="7"/>
  <c r="F105" i="7"/>
  <c r="E105" i="5"/>
  <c r="E65" i="5"/>
  <c r="F23" i="3"/>
  <c r="F37" i="3"/>
  <c r="F43" i="4"/>
  <c r="F51" i="4"/>
  <c r="H77" i="4"/>
  <c r="E105" i="6"/>
  <c r="J68" i="3"/>
  <c r="F37" i="4"/>
  <c r="G39" i="4"/>
  <c r="G38" i="4" s="1"/>
  <c r="E77" i="4"/>
  <c r="F85" i="4"/>
  <c r="H66" i="5"/>
  <c r="F92" i="4"/>
  <c r="F88" i="3"/>
  <c r="F44" i="3"/>
  <c r="F45" i="3"/>
  <c r="F53" i="3"/>
  <c r="F79" i="3"/>
  <c r="F82" i="4"/>
  <c r="F96" i="3"/>
  <c r="G39" i="3"/>
  <c r="G38" i="3" s="1"/>
  <c r="I56" i="3"/>
  <c r="F59" i="3"/>
  <c r="E86" i="3"/>
  <c r="I86" i="3"/>
  <c r="F90" i="3"/>
  <c r="F60" i="4"/>
  <c r="L66" i="4"/>
  <c r="L65" i="4"/>
  <c r="F96" i="4"/>
  <c r="B65" i="6"/>
  <c r="B105" i="6"/>
  <c r="E25" i="4"/>
  <c r="E22" i="4" s="1"/>
  <c r="F46" i="3"/>
  <c r="F54" i="3"/>
  <c r="F76" i="3"/>
  <c r="F93" i="3"/>
  <c r="H25" i="4"/>
  <c r="F29" i="4"/>
  <c r="E77" i="3"/>
  <c r="G77" i="4"/>
  <c r="F73" i="4"/>
  <c r="E25" i="3"/>
  <c r="E22" i="3" s="1"/>
  <c r="F71" i="3"/>
  <c r="F78" i="3"/>
  <c r="H86" i="3"/>
  <c r="G25" i="4"/>
  <c r="G22" i="4" s="1"/>
  <c r="E56" i="4"/>
  <c r="I86" i="4"/>
  <c r="G64" i="5"/>
  <c r="F30" i="4"/>
  <c r="F36" i="4"/>
  <c r="M66" i="4"/>
  <c r="M65" i="4" s="1"/>
  <c r="F84" i="4"/>
  <c r="J86" i="4"/>
  <c r="E68" i="3"/>
  <c r="E66" i="3" s="1"/>
  <c r="E56" i="3"/>
  <c r="F60" i="3"/>
  <c r="J39" i="4"/>
  <c r="J38" i="4" s="1"/>
  <c r="G25" i="3"/>
  <c r="G22" i="3" s="1"/>
  <c r="K65" i="3"/>
  <c r="F30" i="3"/>
  <c r="F57" i="3"/>
  <c r="J56" i="3"/>
  <c r="M66" i="3"/>
  <c r="M65" i="3" s="1"/>
  <c r="H77" i="3"/>
  <c r="F94" i="3"/>
  <c r="F23" i="4"/>
  <c r="I25" i="4"/>
  <c r="I22" i="4" s="1"/>
  <c r="F76" i="4"/>
  <c r="F94" i="4"/>
  <c r="G66" i="5"/>
  <c r="G105" i="5" s="1"/>
  <c r="E68" i="4"/>
  <c r="F26" i="3"/>
  <c r="F29" i="3"/>
  <c r="F32" i="3"/>
  <c r="F52" i="3"/>
  <c r="H56" i="3"/>
  <c r="L66" i="3"/>
  <c r="L65" i="3" s="1"/>
  <c r="F83" i="3"/>
  <c r="F28" i="4"/>
  <c r="F59" i="4"/>
  <c r="F69" i="4"/>
  <c r="F72" i="4"/>
  <c r="F75" i="4"/>
  <c r="F31" i="4"/>
  <c r="F63" i="4"/>
  <c r="F71" i="4"/>
  <c r="F74" i="4"/>
  <c r="I77" i="4"/>
  <c r="F87" i="4"/>
  <c r="F93" i="4"/>
  <c r="I25" i="3"/>
  <c r="I22" i="3" s="1"/>
  <c r="F43" i="3"/>
  <c r="F51" i="3"/>
  <c r="F63" i="3"/>
  <c r="J77" i="3"/>
  <c r="F87" i="3"/>
  <c r="F86" i="3" s="1"/>
  <c r="J86" i="3"/>
  <c r="F40" i="4"/>
  <c r="F42" i="4"/>
  <c r="F45" i="4"/>
  <c r="F48" i="4"/>
  <c r="F50" i="4"/>
  <c r="F53" i="4"/>
  <c r="F62" i="4"/>
  <c r="I68" i="4"/>
  <c r="F31" i="3"/>
  <c r="J25" i="3"/>
  <c r="J22" i="3" s="1"/>
  <c r="F40" i="3"/>
  <c r="F41" i="3"/>
  <c r="F48" i="3"/>
  <c r="F49" i="3"/>
  <c r="F69" i="3"/>
  <c r="F70" i="3"/>
  <c r="F73" i="3"/>
  <c r="F74" i="3"/>
  <c r="F75" i="3"/>
  <c r="F82" i="3"/>
  <c r="J25" i="4"/>
  <c r="J22" i="4" s="1"/>
  <c r="F47" i="4"/>
  <c r="F55" i="4"/>
  <c r="F80" i="4"/>
  <c r="F95" i="4"/>
  <c r="H25" i="3"/>
  <c r="H22" i="3" s="1"/>
  <c r="F36" i="3"/>
  <c r="H39" i="3"/>
  <c r="H38" i="3" s="1"/>
  <c r="E39" i="3"/>
  <c r="E38" i="3" s="1"/>
  <c r="F58" i="3"/>
  <c r="F80" i="3"/>
  <c r="I77" i="3"/>
  <c r="F84" i="3"/>
  <c r="F89" i="3"/>
  <c r="F92" i="3"/>
  <c r="F95" i="3"/>
  <c r="F27" i="4"/>
  <c r="F33" i="4"/>
  <c r="E39" i="4"/>
  <c r="E38" i="4" s="1"/>
  <c r="F79" i="4"/>
  <c r="F89" i="4"/>
  <c r="F28" i="3"/>
  <c r="F33" i="3"/>
  <c r="I39" i="3"/>
  <c r="I38" i="3" s="1"/>
  <c r="F42" i="3"/>
  <c r="F39" i="3" s="1"/>
  <c r="F50" i="3"/>
  <c r="F62" i="3"/>
  <c r="F72" i="3"/>
  <c r="F32" i="4"/>
  <c r="F57" i="4"/>
  <c r="G86" i="4"/>
  <c r="F27" i="3"/>
  <c r="F47" i="3"/>
  <c r="F55" i="3"/>
  <c r="F41" i="4"/>
  <c r="F44" i="4"/>
  <c r="F46" i="4"/>
  <c r="F49" i="4"/>
  <c r="F52" i="4"/>
  <c r="F54" i="4"/>
  <c r="F83" i="4"/>
  <c r="F91" i="4"/>
  <c r="H22" i="4"/>
  <c r="H56" i="4"/>
  <c r="H86" i="4"/>
  <c r="H39" i="4"/>
  <c r="H38" i="4" s="1"/>
  <c r="G68" i="4"/>
  <c r="I39" i="4"/>
  <c r="I38" i="4" s="1"/>
  <c r="H68" i="4"/>
  <c r="F70" i="4"/>
  <c r="F78" i="4"/>
  <c r="F58" i="4"/>
  <c r="F88" i="4"/>
  <c r="F86" i="4" s="1"/>
  <c r="G68" i="3"/>
  <c r="G77" i="3"/>
  <c r="J39" i="3"/>
  <c r="J38" i="3" s="1"/>
  <c r="I68" i="3"/>
  <c r="G56" i="3"/>
  <c r="G86" i="3"/>
  <c r="J66" i="4" l="1"/>
  <c r="I64" i="4"/>
  <c r="I105" i="5"/>
  <c r="F66" i="5"/>
  <c r="F38" i="3"/>
  <c r="I65" i="5"/>
  <c r="J105" i="5"/>
  <c r="F39" i="4"/>
  <c r="F38" i="4" s="1"/>
  <c r="J65" i="5"/>
  <c r="F77" i="3"/>
  <c r="F64" i="5"/>
  <c r="I66" i="3"/>
  <c r="J66" i="3"/>
  <c r="J65" i="3" s="1"/>
  <c r="E66" i="4"/>
  <c r="E64" i="3"/>
  <c r="E105" i="3" s="1"/>
  <c r="B65" i="7"/>
  <c r="B105" i="7"/>
  <c r="J64" i="3"/>
  <c r="E64" i="4"/>
  <c r="H66" i="3"/>
  <c r="I64" i="3"/>
  <c r="J64" i="4"/>
  <c r="J65" i="4" s="1"/>
  <c r="H105" i="5"/>
  <c r="H65" i="5"/>
  <c r="F77" i="4"/>
  <c r="F56" i="4"/>
  <c r="F25" i="4"/>
  <c r="F22" i="4" s="1"/>
  <c r="G65" i="5"/>
  <c r="G64" i="3"/>
  <c r="G64" i="4"/>
  <c r="F25" i="3"/>
  <c r="F22" i="3" s="1"/>
  <c r="I66" i="4"/>
  <c r="I105" i="4" s="1"/>
  <c r="F56" i="3"/>
  <c r="F68" i="3"/>
  <c r="F66" i="3" s="1"/>
  <c r="H64" i="4"/>
  <c r="F68" i="4"/>
  <c r="H66" i="4"/>
  <c r="H64" i="3"/>
  <c r="G66" i="4"/>
  <c r="G66" i="3"/>
  <c r="I65" i="3"/>
  <c r="F65" i="5" l="1"/>
  <c r="E65" i="3"/>
  <c r="J105" i="3"/>
  <c r="F105" i="5"/>
  <c r="E65" i="4"/>
  <c r="F66" i="4"/>
  <c r="I105" i="3"/>
  <c r="E105" i="4"/>
  <c r="H105" i="4"/>
  <c r="F64" i="4"/>
  <c r="J105" i="4"/>
  <c r="G65" i="4"/>
  <c r="G105" i="4"/>
  <c r="G65" i="3"/>
  <c r="F64" i="3"/>
  <c r="F65" i="3" s="1"/>
  <c r="I65" i="4"/>
  <c r="B65" i="5"/>
  <c r="B105" i="5"/>
  <c r="H65" i="4"/>
  <c r="H105" i="3"/>
  <c r="H65" i="3"/>
  <c r="G105" i="3"/>
  <c r="F105" i="4" l="1"/>
  <c r="F65" i="4"/>
  <c r="B65" i="4" s="1"/>
  <c r="B65" i="3"/>
  <c r="B105" i="3"/>
  <c r="F105" i="3"/>
  <c r="B105" i="4" l="1"/>
</calcChain>
</file>

<file path=xl/comments1.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10.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11.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12.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2.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3.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4.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5.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6.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7.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8.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9.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sharedStrings.xml><?xml version="1.0" encoding="utf-8"?>
<sst xmlns="http://schemas.openxmlformats.org/spreadsheetml/2006/main" count="2964" uniqueCount="175">
  <si>
    <t>към</t>
  </si>
  <si>
    <t>ЕИК/БУЛСТАТ</t>
  </si>
  <si>
    <t xml:space="preserve">                                  (наименование на разпоредителя с бюджет)</t>
  </si>
  <si>
    <t>код от регистъра на бюджетните организации в СЕБРА</t>
  </si>
  <si>
    <t xml:space="preserve">               (наименование на първостепенния разпоредител с бюджет)</t>
  </si>
  <si>
    <t>финансово-правна форма</t>
  </si>
  <si>
    <t>(в левове)</t>
  </si>
  <si>
    <t>§§</t>
  </si>
  <si>
    <t>Годишен         уточнен план                           2024 г.</t>
  </si>
  <si>
    <t>ОТЧЕТ               2024 г.</t>
  </si>
  <si>
    <t xml:space="preserve">                                      ОТЧЕТНИ ДАННИ ЗА:</t>
  </si>
  <si>
    <t>§§ от ЕБК, които се включват в съответния показател</t>
  </si>
  <si>
    <t>П О К А З А Т Е Л И</t>
  </si>
  <si>
    <t xml:space="preserve">левови
 сметки и СЕБРА </t>
  </si>
  <si>
    <t xml:space="preserve">валутни 
сметки </t>
  </si>
  <si>
    <t>операции в брой (в левове и валута)</t>
  </si>
  <si>
    <t>операции приравнени на касов поток</t>
  </si>
  <si>
    <t>ОТЧЕТ</t>
  </si>
  <si>
    <t>(а)</t>
  </si>
  <si>
    <t>(1)</t>
  </si>
  <si>
    <t>(2)</t>
  </si>
  <si>
    <t>(3)</t>
  </si>
  <si>
    <t>(4)</t>
  </si>
  <si>
    <t>(5)</t>
  </si>
  <si>
    <t>(6)</t>
  </si>
  <si>
    <t>(код 4)</t>
  </si>
  <si>
    <t>(код 5)</t>
  </si>
  <si>
    <t>I. ПРИХОДИ, ПОМОЩИ И ДАРЕНИЯ</t>
  </si>
  <si>
    <t>§§ 01 - 48</t>
  </si>
  <si>
    <t>1. Данъчни приходи</t>
  </si>
  <si>
    <t xml:space="preserve">§§ 01 - 20  </t>
  </si>
  <si>
    <t>в т. ч. трансфери за отчислени приходи</t>
  </si>
  <si>
    <t>§ 65</t>
  </si>
  <si>
    <t>2. Други приходи</t>
  </si>
  <si>
    <t>§§ 24 - 42</t>
  </si>
  <si>
    <t xml:space="preserve">2.1 Приходи и доходи от собственост </t>
  </si>
  <si>
    <t>§24</t>
  </si>
  <si>
    <t>в т. ч.   вноски от приходи на държавни и общински предприятия и институции</t>
  </si>
  <si>
    <t>под.§ 24-01</t>
  </si>
  <si>
    <t xml:space="preserve">             нетни приходи от продажба на услуги, стоки и продукция</t>
  </si>
  <si>
    <t>под.§ 24-04</t>
  </si>
  <si>
    <t xml:space="preserve">             приходи от наеми на имущество и земя </t>
  </si>
  <si>
    <t>под.§§ 24-05 и 24-06</t>
  </si>
  <si>
    <t>2.2 Приходи от такси</t>
  </si>
  <si>
    <t>§§ 25 - 27</t>
  </si>
  <si>
    <t xml:space="preserve">2.3 Глоби, санкции и наказателни лихви </t>
  </si>
  <si>
    <t>§28</t>
  </si>
  <si>
    <t xml:space="preserve">2.4  Други неданъчни приходи </t>
  </si>
  <si>
    <t>§§ 36 - 37 и §§ 41 - 42</t>
  </si>
  <si>
    <t>2.5  Постъпления от продажба на нефинансови активи</t>
  </si>
  <si>
    <t>§ 40 с изключение на под.§ 40-71</t>
  </si>
  <si>
    <t>3. Помощи и  дарения от страната</t>
  </si>
  <si>
    <t xml:space="preserve">§ 45 </t>
  </si>
  <si>
    <t>4. Помощи и дарения от чужбина</t>
  </si>
  <si>
    <t xml:space="preserve">§§ 46 - 48  </t>
  </si>
  <si>
    <t xml:space="preserve">II. РАЗХОДИ </t>
  </si>
  <si>
    <t>§§ 01 - 57</t>
  </si>
  <si>
    <t>1. Персонал</t>
  </si>
  <si>
    <t>§ 01</t>
  </si>
  <si>
    <t>§§ 1 - 8</t>
  </si>
  <si>
    <t xml:space="preserve">1.1. Заплати и възнаграждения за персонала, нает по трудови и служебни прав. </t>
  </si>
  <si>
    <t xml:space="preserve">1.2. Други възнаграждения и плащания за персонала </t>
  </si>
  <si>
    <t>§ 02</t>
  </si>
  <si>
    <t>1.3. Осигурителни вноски</t>
  </si>
  <si>
    <t>§§ 05 и 08</t>
  </si>
  <si>
    <t xml:space="preserve">2. Издръжка </t>
  </si>
  <si>
    <t>§§ 10; 19; 46</t>
  </si>
  <si>
    <t xml:space="preserve">3. Лихви </t>
  </si>
  <si>
    <t>§§ 21 - 29</t>
  </si>
  <si>
    <t xml:space="preserve">в т. ч. външни </t>
  </si>
  <si>
    <t xml:space="preserve">§§ 25 - 28; 29-69/29-70 и 29-92 </t>
  </si>
  <si>
    <t>4. Социални разходи, стипендии</t>
  </si>
  <si>
    <t>§§ 39 - 42</t>
  </si>
  <si>
    <t>в т. ч. стипендии</t>
  </si>
  <si>
    <t>§ 40</t>
  </si>
  <si>
    <t xml:space="preserve">5.Субсидии </t>
  </si>
  <si>
    <t>§§ 43 - 45; 49</t>
  </si>
  <si>
    <t>§§ 43 - 45</t>
  </si>
  <si>
    <t>6. Придобиване на нeфинансови актииви</t>
  </si>
  <si>
    <t>§§ 51 - 54</t>
  </si>
  <si>
    <t>7. Капиталови трансфери</t>
  </si>
  <si>
    <t>§ 55</t>
  </si>
  <si>
    <t>8. Предоставени текущи и капиталови трансфери за чужбина</t>
  </si>
  <si>
    <t>(+ § 57 - под.§ 40-71)</t>
  </si>
  <si>
    <t>§ 49</t>
  </si>
  <si>
    <t xml:space="preserve">9. Прираст на държавния резерв и изкупуване на земеделска продукция </t>
  </si>
  <si>
    <t>в т. ч. плащания за попълване на държавния резерв</t>
  </si>
  <si>
    <t>под.§;57-01</t>
  </si>
  <si>
    <t xml:space="preserve">          постъпления от продажби на държавния резерв (-)</t>
  </si>
  <si>
    <t>(-)под.§ 40-71</t>
  </si>
  <si>
    <t>10. Резерв за непредвидини и неотложни разходи</t>
  </si>
  <si>
    <t>§;00-98</t>
  </si>
  <si>
    <t>III. Трансфери</t>
  </si>
  <si>
    <t xml:space="preserve">§§ 30 - 31; 32; 60 - 67; 69; 74 - 78 </t>
  </si>
  <si>
    <t xml:space="preserve">1. Трансфери от/за ЦБ за/от други бюджети </t>
  </si>
  <si>
    <t>§§ 30 - 31; 60</t>
  </si>
  <si>
    <t xml:space="preserve">2. Други трансфери </t>
  </si>
  <si>
    <t>§§ 32; 61- 67;  74 - 78</t>
  </si>
  <si>
    <t>в т. ч. временни безлихвени заеми</t>
  </si>
  <si>
    <t>§§ 74 - 78</t>
  </si>
  <si>
    <t xml:space="preserve">         трансфери за отчислени постъпления</t>
  </si>
  <si>
    <t>3. Трансфери за поети осигурителни вноски и данъци</t>
  </si>
  <si>
    <t>§ 69</t>
  </si>
  <si>
    <t>IV. Вноска в общия бюджет на ЕС</t>
  </si>
  <si>
    <t>§ 33</t>
  </si>
  <si>
    <t xml:space="preserve">V. Дефицит / излишък = I - II +III - IV </t>
  </si>
  <si>
    <t xml:space="preserve">VI. Финансиране </t>
  </si>
  <si>
    <t>§§ 70 - 98</t>
  </si>
  <si>
    <t>1. Външно финансиране</t>
  </si>
  <si>
    <t>§§ 80 - 82; 92-01; 95-21/95-22; 95-28/95-29 и 95-49</t>
  </si>
  <si>
    <t xml:space="preserve">            получени външни заеми </t>
  </si>
  <si>
    <t>под.§§ 80-11/80-12; 80-31/80-32; 80-51/80-52 и 80-97</t>
  </si>
  <si>
    <t xml:space="preserve">            погашения по външни заеми </t>
  </si>
  <si>
    <t>под.§§ 80-17/80-18; 80-37/80-38; 80-57/80-58; 80-80 и 80-98;</t>
  </si>
  <si>
    <t xml:space="preserve">            държавни /общински/ ЦК емитирани на м/нар. капиталови пазари </t>
  </si>
  <si>
    <t>§ 81</t>
  </si>
  <si>
    <t xml:space="preserve">            получени погашения по предоставени кредити от други държави </t>
  </si>
  <si>
    <t>§ 82</t>
  </si>
  <si>
    <t xml:space="preserve">            операции с др. ЦК и финансови активи </t>
  </si>
  <si>
    <t>под. § 92-01</t>
  </si>
  <si>
    <t xml:space="preserve">            остатък в лв.равн. по валутни сметки и каса в чужбина от предх. период </t>
  </si>
  <si>
    <t>под. §§ 95-21и 95-22</t>
  </si>
  <si>
    <t xml:space="preserve">            наличности  в лв. равн.по валутни сметки и каса в чужб. в кр.на периода </t>
  </si>
  <si>
    <t>под. §§ 95-28/95-29 и 95-49</t>
  </si>
  <si>
    <t xml:space="preserve">2. Придобиване на дялове, акции, съучастия и др, финансови активи </t>
  </si>
  <si>
    <t>§ 70</t>
  </si>
  <si>
    <t>3. Възмездни средства</t>
  </si>
  <si>
    <t>§§ 71 - 73 и 79</t>
  </si>
  <si>
    <t xml:space="preserve">            предоставени </t>
  </si>
  <si>
    <t>под. § 71-01 и § 72-01</t>
  </si>
  <si>
    <t xml:space="preserve">            възстановени</t>
  </si>
  <si>
    <t xml:space="preserve">под. § 71-02 и § 72-02 </t>
  </si>
  <si>
    <t xml:space="preserve">            нето плащания по активирани гаранции, поръчителства и преоформен дълг </t>
  </si>
  <si>
    <t xml:space="preserve"> § 73</t>
  </si>
  <si>
    <t xml:space="preserve">            предоставени заеми към крайни бенифициенти</t>
  </si>
  <si>
    <t>под. § 79-01</t>
  </si>
  <si>
    <t xml:space="preserve">            възстановени суми по заеми от крайни бенифициенти</t>
  </si>
  <si>
    <t>под. § 79-02</t>
  </si>
  <si>
    <t>4. Приватизация на дялове, акции и участия</t>
  </si>
  <si>
    <t>§ 90</t>
  </si>
  <si>
    <t xml:space="preserve">5. Покупко-продажба на държавни/общински/ ценни книжа от бюдж. предприятия </t>
  </si>
  <si>
    <t>§ 91</t>
  </si>
  <si>
    <t xml:space="preserve">6. Друго вътрешно финансиране </t>
  </si>
  <si>
    <t>§§ 83; 85 - 88; 92-02; 93</t>
  </si>
  <si>
    <t xml:space="preserve">            операции по вътрешен дълг и финан. активи- нето </t>
  </si>
  <si>
    <t>§§ 83; 85 - 86 и 92-02</t>
  </si>
  <si>
    <t xml:space="preserve">            друго финансиране </t>
  </si>
  <si>
    <t>§§ 87; 88 и 93</t>
  </si>
  <si>
    <t>7.Суми по разчети за поети осигур, вноски и данъци</t>
  </si>
  <si>
    <t>§89</t>
  </si>
  <si>
    <t xml:space="preserve">8. Наличности в началото на периода </t>
  </si>
  <si>
    <t>под. §§ 95-01 до 95-06</t>
  </si>
  <si>
    <t xml:space="preserve">9 Наличности в края на периода </t>
  </si>
  <si>
    <t>под. §§ 95-07 до 95-13</t>
  </si>
  <si>
    <t xml:space="preserve">10. Преоценка на валутни наличности </t>
  </si>
  <si>
    <t>под. § 95-14</t>
  </si>
  <si>
    <t xml:space="preserve">11. Депозити и сметки консолидирани в "Единната сметка" от предх. период </t>
  </si>
  <si>
    <t>под. §§ 96-01 до 96-03</t>
  </si>
  <si>
    <t>12. Депозити и сметки консолидирани в "Единната сметка" в края на периода</t>
  </si>
  <si>
    <t>под. §§ 96-07 до 96-09</t>
  </si>
  <si>
    <t xml:space="preserve">13. Касови операции, депозити, покупко-продажба на валута и сетълмент </t>
  </si>
  <si>
    <t>§ 98</t>
  </si>
  <si>
    <t xml:space="preserve">            в т. ч. покупко-продажба на валута (+/-) </t>
  </si>
  <si>
    <t>под. § 98-30</t>
  </si>
  <si>
    <t>ЧИСЛЕНОСТ НА ПЕРСОНАЛА</t>
  </si>
  <si>
    <t xml:space="preserve">Щатни бройки </t>
  </si>
  <si>
    <t>по трудови правоотношения</t>
  </si>
  <si>
    <t>по служебни правоотношения</t>
  </si>
  <si>
    <t xml:space="preserve">Средногодишни щатни бройки </t>
  </si>
  <si>
    <t>(e-mail)</t>
  </si>
  <si>
    <t xml:space="preserve">(служебни телефони) </t>
  </si>
  <si>
    <t>(дата)</t>
  </si>
  <si>
    <t>ИЗГОТВИЛ:</t>
  </si>
  <si>
    <t>ГЛ. СЧЕТОВОДИТЕЛ:</t>
  </si>
  <si>
    <t>РЪКОВОДИТЕЛ: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</si>
</sst>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d\.m\.yyyy\ &quot;г.&quot;;@"/>
    <numFmt numFmtId="165" formatCode="000&quot; &quot;000&quot; &quot;000"/>
    <numFmt numFmtId="166" formatCode="0.0"/>
    <numFmt numFmtId="167" formatCode="#,##0;[Red]\(#,##0\)"/>
  </numFmts>
  <fonts count="44" x14ac:knownFonts="1">
    <font>
      <sz val="11"/>
      <color theme="1"/>
      <name val="Calibri"/>
      <family val="2"/>
      <charset val="204"/>
      <scheme val="minor"/>
    </font>
    <font>
      <sz val="11"/>
      <color theme="1"/>
      <name val="Calibri"/>
      <family val="2"/>
      <charset val="204"/>
      <scheme val="minor"/>
    </font>
    <font>
      <sz val="10"/>
      <name val="Times New Roman"/>
      <family val="1"/>
      <charset val="204"/>
    </font>
    <font>
      <b/>
      <sz val="12"/>
      <name val="Times New Roman"/>
      <family val="1"/>
      <charset val="204"/>
    </font>
    <font>
      <b/>
      <sz val="10"/>
      <name val="Times New Roman"/>
      <family val="1"/>
      <charset val="204"/>
    </font>
    <font>
      <b/>
      <sz val="14"/>
      <name val="Times New Roman"/>
      <family val="1"/>
      <charset val="204"/>
    </font>
    <font>
      <b/>
      <sz val="11"/>
      <name val="Times New Roman"/>
      <family val="1"/>
      <charset val="204"/>
    </font>
    <font>
      <b/>
      <sz val="16"/>
      <name val="Times New Roman"/>
      <family val="1"/>
      <charset val="204"/>
    </font>
    <font>
      <sz val="10"/>
      <name val="Arial"/>
      <family val="2"/>
      <charset val="204"/>
    </font>
    <font>
      <b/>
      <sz val="12"/>
      <name val="Times New Roman CYR"/>
      <charset val="204"/>
    </font>
    <font>
      <sz val="12"/>
      <name val="Times New Roman"/>
      <family val="1"/>
      <charset val="204"/>
    </font>
    <font>
      <b/>
      <i/>
      <sz val="14"/>
      <color rgb="FF800000"/>
      <name val="Times New Roman bold"/>
      <charset val="204"/>
    </font>
    <font>
      <sz val="12"/>
      <name val="Times New Roman CYR"/>
      <family val="1"/>
      <charset val="204"/>
    </font>
    <font>
      <b/>
      <sz val="12"/>
      <color rgb="FF800000"/>
      <name val="Times New Roman CYR"/>
      <charset val="204"/>
    </font>
    <font>
      <b/>
      <i/>
      <sz val="14"/>
      <color rgb="FF000099"/>
      <name val="Times New Roman Cyr"/>
      <charset val="204"/>
    </font>
    <font>
      <b/>
      <i/>
      <sz val="14"/>
      <color rgb="FF000099"/>
      <name val="Times New Roman"/>
      <family val="1"/>
      <charset val="204"/>
    </font>
    <font>
      <b/>
      <i/>
      <sz val="13"/>
      <color rgb="FF000099"/>
      <name val="Times New Roman Cyr"/>
      <charset val="204"/>
    </font>
    <font>
      <b/>
      <sz val="13"/>
      <name val="Times New Roman"/>
      <family val="1"/>
      <charset val="204"/>
    </font>
    <font>
      <i/>
      <sz val="12"/>
      <name val="Times New Roman"/>
      <family val="1"/>
      <charset val="204"/>
    </font>
    <font>
      <sz val="11"/>
      <name val="Times New Roman"/>
      <family val="1"/>
      <charset val="204"/>
    </font>
    <font>
      <sz val="12"/>
      <color indexed="10"/>
      <name val="Times New Roman"/>
      <family val="1"/>
      <charset val="204"/>
    </font>
    <font>
      <sz val="12"/>
      <color rgb="FF800000"/>
      <name val="Times New Roman CYR"/>
      <charset val="204"/>
    </font>
    <font>
      <sz val="10"/>
      <color indexed="10"/>
      <name val="Times New Roman"/>
      <family val="1"/>
      <charset val="204"/>
    </font>
    <font>
      <sz val="12"/>
      <color rgb="FF660066"/>
      <name val="Times New Roman CYR"/>
      <charset val="204"/>
    </font>
    <font>
      <b/>
      <sz val="10"/>
      <color rgb="FFFFFF00"/>
      <name val="Times New Roman"/>
      <family val="1"/>
      <charset val="204"/>
    </font>
    <font>
      <b/>
      <sz val="10"/>
      <color theme="0"/>
      <name val="Times New Roman"/>
      <family val="1"/>
      <charset val="204"/>
    </font>
    <font>
      <sz val="10"/>
      <color theme="0"/>
      <name val="Times New Roman"/>
      <family val="1"/>
      <charset val="204"/>
    </font>
    <font>
      <b/>
      <sz val="12"/>
      <color theme="0"/>
      <name val="Times New Roman"/>
      <family val="1"/>
      <charset val="204"/>
    </font>
    <font>
      <b/>
      <u/>
      <sz val="12"/>
      <color rgb="FF000099"/>
      <name val="Times New Roman CYR"/>
      <charset val="204"/>
    </font>
    <font>
      <b/>
      <sz val="12"/>
      <color rgb="FF000099"/>
      <name val="Times New Roman CYR"/>
      <charset val="204"/>
    </font>
    <font>
      <b/>
      <i/>
      <sz val="12"/>
      <color indexed="18"/>
      <name val="Times New Roman Bold"/>
    </font>
    <font>
      <b/>
      <i/>
      <sz val="12"/>
      <name val="Times New Roman"/>
      <family val="1"/>
      <charset val="204"/>
    </font>
    <font>
      <i/>
      <sz val="12"/>
      <name val="Times New Roman Cyr"/>
      <family val="1"/>
      <charset val="204"/>
    </font>
    <font>
      <b/>
      <i/>
      <sz val="10"/>
      <name val="Times New Roman"/>
      <family val="1"/>
      <charset val="204"/>
    </font>
    <font>
      <i/>
      <sz val="11"/>
      <name val="Times New Roman"/>
      <family val="1"/>
      <charset val="204"/>
    </font>
    <font>
      <sz val="10"/>
      <color indexed="81"/>
      <name val="Times New Roman"/>
      <family val="1"/>
      <charset val="204"/>
    </font>
    <font>
      <i/>
      <u/>
      <sz val="10"/>
      <color indexed="10"/>
      <name val="Times New Roman"/>
      <family val="1"/>
      <charset val="204"/>
    </font>
    <font>
      <b/>
      <i/>
      <u/>
      <sz val="10"/>
      <color indexed="10"/>
      <name val="Times New Roman"/>
      <family val="1"/>
      <charset val="204"/>
    </font>
    <font>
      <b/>
      <i/>
      <sz val="10"/>
      <color indexed="81"/>
      <name val="Times New Roman"/>
      <family val="1"/>
      <charset val="204"/>
    </font>
    <font>
      <b/>
      <i/>
      <sz val="10"/>
      <color indexed="10"/>
      <name val="Times New Roman"/>
      <family val="1"/>
      <charset val="204"/>
    </font>
    <font>
      <b/>
      <sz val="11"/>
      <color indexed="18"/>
      <name val="Times New Roman"/>
      <family val="1"/>
      <charset val="204"/>
    </font>
    <font>
      <b/>
      <i/>
      <sz val="11"/>
      <color indexed="10"/>
      <name val="Times New Roman"/>
      <family val="1"/>
      <charset val="204"/>
    </font>
    <font>
      <b/>
      <sz val="11"/>
      <color indexed="16"/>
      <name val="Times New Roman"/>
      <family val="1"/>
      <charset val="204"/>
    </font>
    <font>
      <b/>
      <sz val="11"/>
      <color indexed="81"/>
      <name val="Times New Roman"/>
      <family val="1"/>
      <charset val="204"/>
    </font>
  </fonts>
  <fills count="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0FDCF"/>
        <bgColor indexed="64"/>
      </patternFill>
    </fill>
    <fill>
      <patternFill patternType="solid">
        <fgColor rgb="FFF1FFE1"/>
        <bgColor indexed="64"/>
      </patternFill>
    </fill>
    <fill>
      <patternFill patternType="solid">
        <fgColor rgb="FFFFFF99"/>
        <bgColor indexed="64"/>
      </patternFill>
    </fill>
    <fill>
      <patternFill patternType="solid">
        <fgColor rgb="FFFFFFCC"/>
        <bgColor indexed="64"/>
      </patternFill>
    </fill>
    <fill>
      <patternFill patternType="solid">
        <fgColor rgb="FFE2F999"/>
        <bgColor indexed="64"/>
      </patternFill>
    </fill>
    <fill>
      <patternFill patternType="solid">
        <fgColor theme="7" tint="0.79998168889431442"/>
        <bgColor indexed="64"/>
      </patternFill>
    </fill>
    <fill>
      <patternFill patternType="solid">
        <fgColor rgb="FFF2F0F6"/>
        <bgColor indexed="64"/>
      </patternFill>
    </fill>
    <fill>
      <patternFill patternType="solid">
        <fgColor rgb="FF000099"/>
        <bgColor indexed="64"/>
      </patternFill>
    </fill>
    <fill>
      <patternFill patternType="solid">
        <fgColor rgb="FFFF0000"/>
        <bgColor indexed="64"/>
      </patternFill>
    </fill>
    <fill>
      <patternFill patternType="solid">
        <fgColor theme="0" tint="-4.9989318521683403E-2"/>
        <bgColor indexed="64"/>
      </patternFill>
    </fill>
  </fills>
  <borders count="117">
    <border>
      <left/>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bottom style="thin">
        <color indexed="64"/>
      </bottom>
      <diagonal/>
    </border>
    <border>
      <left style="medium">
        <color indexed="64"/>
      </left>
      <right style="medium">
        <color indexed="64"/>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thin">
        <color indexed="64"/>
      </top>
      <bottom/>
      <diagonal/>
    </border>
    <border>
      <left style="medium">
        <color indexed="64"/>
      </left>
      <right/>
      <top style="hair">
        <color indexed="64"/>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bottom style="hair">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style="medium">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s>
  <cellStyleXfs count="5">
    <xf numFmtId="0" fontId="0" fillId="0" borderId="0"/>
    <xf numFmtId="43" fontId="1" fillId="0" borderId="0" applyFont="0" applyFill="0" applyBorder="0" applyAlignment="0" applyProtection="0"/>
    <xf numFmtId="0" fontId="8" fillId="0" borderId="0"/>
    <xf numFmtId="0" fontId="8" fillId="0" borderId="0"/>
    <xf numFmtId="0" fontId="8" fillId="0" borderId="0"/>
  </cellStyleXfs>
  <cellXfs count="457">
    <xf numFmtId="0" fontId="0" fillId="0" borderId="0" xfId="0"/>
    <xf numFmtId="0" fontId="2" fillId="2" borderId="0" xfId="0" applyFont="1" applyFill="1" applyProtection="1"/>
    <xf numFmtId="0" fontId="3" fillId="2" borderId="0" xfId="0" quotePrefix="1" applyFont="1" applyFill="1" applyAlignment="1" applyProtection="1">
      <alignment horizontal="left"/>
    </xf>
    <xf numFmtId="0" fontId="4" fillId="2" borderId="0" xfId="0" applyFont="1" applyFill="1" applyProtection="1"/>
    <xf numFmtId="0" fontId="5" fillId="2" borderId="0" xfId="0" applyFont="1" applyFill="1" applyAlignment="1" applyProtection="1">
      <alignment horizontal="left"/>
    </xf>
    <xf numFmtId="0" fontId="4" fillId="0" borderId="0" xfId="0" applyFont="1" applyProtection="1"/>
    <xf numFmtId="0" fontId="2" fillId="0" borderId="0" xfId="0" applyFont="1" applyProtection="1"/>
    <xf numFmtId="0" fontId="2" fillId="3" borderId="0" xfId="0" applyFont="1" applyFill="1" applyBorder="1" applyProtection="1"/>
    <xf numFmtId="0" fontId="4" fillId="3" borderId="0" xfId="0" applyFont="1" applyFill="1" applyBorder="1" applyProtection="1"/>
    <xf numFmtId="0" fontId="3" fillId="2" borderId="0" xfId="0" applyFont="1" applyFill="1" applyAlignment="1" applyProtection="1">
      <alignment horizontal="left"/>
    </xf>
    <xf numFmtId="0" fontId="6" fillId="2" borderId="0" xfId="0" applyFont="1" applyFill="1" applyAlignment="1" applyProtection="1">
      <alignment horizontal="left"/>
    </xf>
    <xf numFmtId="0" fontId="4" fillId="2" borderId="0" xfId="0" quotePrefix="1" applyFont="1" applyFill="1" applyAlignment="1" applyProtection="1">
      <alignment horizontal="left"/>
    </xf>
    <xf numFmtId="0" fontId="7" fillId="2" borderId="0" xfId="0" quotePrefix="1" applyFont="1" applyFill="1" applyBorder="1" applyAlignment="1" applyProtection="1">
      <alignment horizontal="left"/>
    </xf>
    <xf numFmtId="0" fontId="5" fillId="4" borderId="1" xfId="0" quotePrefix="1" applyFont="1" applyFill="1" applyBorder="1" applyAlignment="1" applyProtection="1">
      <alignment horizontal="left"/>
    </xf>
    <xf numFmtId="0" fontId="7" fillId="4" borderId="2" xfId="0" quotePrefix="1" applyFont="1" applyFill="1" applyBorder="1" applyAlignment="1" applyProtection="1">
      <alignment horizontal="left"/>
    </xf>
    <xf numFmtId="0" fontId="4" fillId="4" borderId="2" xfId="0" applyFont="1" applyFill="1" applyBorder="1" applyProtection="1"/>
    <xf numFmtId="0" fontId="4" fillId="4" borderId="3" xfId="0" applyFont="1" applyFill="1" applyBorder="1" applyProtection="1"/>
    <xf numFmtId="0" fontId="4" fillId="0" borderId="4" xfId="0" applyFont="1" applyBorder="1" applyProtection="1"/>
    <xf numFmtId="0" fontId="4" fillId="2" borderId="0" xfId="0" applyFont="1" applyFill="1" applyBorder="1" applyProtection="1"/>
    <xf numFmtId="0" fontId="4" fillId="0" borderId="0" xfId="0" applyFont="1" applyBorder="1" applyProtection="1"/>
    <xf numFmtId="0" fontId="5" fillId="2" borderId="0" xfId="0" applyFont="1" applyFill="1" applyProtection="1"/>
    <xf numFmtId="0" fontId="9" fillId="2" borderId="0" xfId="2" applyFont="1" applyFill="1" applyAlignment="1" applyProtection="1">
      <alignment horizontal="left" vertical="center"/>
    </xf>
    <xf numFmtId="0" fontId="10" fillId="5" borderId="5" xfId="0" applyFont="1" applyFill="1" applyBorder="1" applyAlignment="1" applyProtection="1">
      <alignment horizontal="center" vertical="center"/>
    </xf>
    <xf numFmtId="0" fontId="3" fillId="2" borderId="0" xfId="0" applyFont="1" applyFill="1" applyAlignment="1" applyProtection="1">
      <alignment horizontal="right"/>
    </xf>
    <xf numFmtId="164" fontId="11" fillId="6" borderId="5" xfId="2" applyNumberFormat="1" applyFont="1" applyFill="1" applyBorder="1" applyAlignment="1" applyProtection="1">
      <alignment horizontal="center" vertical="center"/>
    </xf>
    <xf numFmtId="0" fontId="12" fillId="2" borderId="0" xfId="2" applyFont="1" applyFill="1" applyAlignment="1" applyProtection="1">
      <alignment horizontal="right" vertical="center"/>
    </xf>
    <xf numFmtId="165" fontId="9" fillId="5" borderId="5" xfId="2" applyNumberFormat="1" applyFont="1" applyFill="1" applyBorder="1" applyAlignment="1" applyProtection="1">
      <alignment horizontal="center" vertical="center"/>
    </xf>
    <xf numFmtId="49" fontId="4" fillId="0" borderId="0" xfId="0" applyNumberFormat="1" applyFont="1" applyBorder="1" applyAlignment="1" applyProtection="1">
      <alignment horizontal="center"/>
    </xf>
    <xf numFmtId="0" fontId="3" fillId="2" borderId="0" xfId="0" applyFont="1" applyFill="1" applyAlignment="1" applyProtection="1">
      <alignment horizontal="center"/>
    </xf>
    <xf numFmtId="0" fontId="10" fillId="3" borderId="0" xfId="0" applyFont="1" applyFill="1" applyBorder="1" applyProtection="1"/>
    <xf numFmtId="0" fontId="12" fillId="2" borderId="0" xfId="2" quotePrefix="1" applyFont="1" applyFill="1" applyAlignment="1" applyProtection="1">
      <alignment vertical="center"/>
    </xf>
    <xf numFmtId="0" fontId="10" fillId="2" borderId="0" xfId="0" applyFont="1" applyFill="1" applyAlignment="1" applyProtection="1">
      <alignment horizontal="center" vertical="center"/>
    </xf>
    <xf numFmtId="0" fontId="4" fillId="2" borderId="0" xfId="0" applyFont="1" applyFill="1" applyAlignment="1" applyProtection="1">
      <alignment horizontal="right"/>
    </xf>
    <xf numFmtId="0" fontId="12" fillId="2" borderId="0" xfId="2" applyFont="1" applyFill="1" applyAlignment="1" applyProtection="1">
      <alignment horizontal="left" vertical="center"/>
    </xf>
    <xf numFmtId="0" fontId="6" fillId="7" borderId="5" xfId="0" applyFont="1" applyFill="1" applyBorder="1" applyAlignment="1" applyProtection="1">
      <alignment horizontal="center" vertical="center"/>
    </xf>
    <xf numFmtId="0" fontId="3" fillId="2" borderId="0" xfId="0" applyFont="1" applyFill="1" applyAlignment="1" applyProtection="1">
      <alignment horizontal="right" vertical="center"/>
    </xf>
    <xf numFmtId="49" fontId="14" fillId="7" borderId="5" xfId="2" applyNumberFormat="1" applyFont="1" applyFill="1" applyBorder="1" applyAlignment="1" applyProtection="1">
      <alignment horizontal="center" vertical="center"/>
    </xf>
    <xf numFmtId="0" fontId="9" fillId="2" borderId="0" xfId="2" quotePrefix="1" applyFont="1" applyFill="1" applyAlignment="1" applyProtection="1">
      <alignment vertical="center"/>
    </xf>
    <xf numFmtId="0" fontId="15" fillId="2" borderId="0" xfId="0" applyFont="1" applyFill="1" applyBorder="1" applyAlignment="1" applyProtection="1">
      <alignment horizontal="right"/>
    </xf>
    <xf numFmtId="0" fontId="10" fillId="2" borderId="0" xfId="0" applyFont="1" applyFill="1" applyBorder="1" applyProtection="1"/>
    <xf numFmtId="0" fontId="16" fillId="8" borderId="5" xfId="2" applyNumberFormat="1" applyFont="1" applyFill="1" applyBorder="1" applyAlignment="1" applyProtection="1">
      <alignment horizontal="center" vertical="center"/>
    </xf>
    <xf numFmtId="0" fontId="16" fillId="8" borderId="5" xfId="2" applyFont="1" applyFill="1" applyBorder="1" applyAlignment="1" applyProtection="1">
      <alignment horizontal="center" vertical="center"/>
    </xf>
    <xf numFmtId="0" fontId="3" fillId="2" borderId="0" xfId="0" applyFont="1" applyFill="1" applyBorder="1" applyProtection="1"/>
    <xf numFmtId="0" fontId="3" fillId="2" borderId="0" xfId="0" applyFont="1" applyFill="1" applyBorder="1" applyAlignment="1" applyProtection="1">
      <alignment horizontal="right"/>
    </xf>
    <xf numFmtId="0" fontId="3" fillId="0" borderId="0" xfId="0" applyFont="1" applyBorder="1" applyProtection="1"/>
    <xf numFmtId="0" fontId="3" fillId="0" borderId="9" xfId="0" applyFont="1" applyBorder="1" applyProtection="1"/>
    <xf numFmtId="0" fontId="10" fillId="0" borderId="9" xfId="0" applyFont="1" applyBorder="1" applyProtection="1"/>
    <xf numFmtId="0" fontId="2" fillId="2" borderId="0" xfId="0" applyFont="1" applyFill="1" applyBorder="1" applyProtection="1"/>
    <xf numFmtId="0" fontId="10" fillId="2" borderId="9" xfId="0" applyFont="1" applyFill="1" applyBorder="1" applyProtection="1"/>
    <xf numFmtId="0" fontId="3" fillId="2" borderId="9" xfId="0" applyFont="1" applyFill="1" applyBorder="1" applyProtection="1"/>
    <xf numFmtId="0" fontId="3" fillId="2" borderId="9" xfId="0" applyFont="1" applyFill="1" applyBorder="1" applyAlignment="1" applyProtection="1">
      <alignment horizontal="right"/>
    </xf>
    <xf numFmtId="166" fontId="3" fillId="2" borderId="10" xfId="0" applyNumberFormat="1" applyFont="1" applyFill="1" applyBorder="1" applyProtection="1"/>
    <xf numFmtId="166" fontId="3" fillId="2" borderId="11" xfId="0" applyNumberFormat="1" applyFont="1" applyFill="1" applyBorder="1" applyProtection="1"/>
    <xf numFmtId="166" fontId="3" fillId="2" borderId="0" xfId="0" applyNumberFormat="1" applyFont="1" applyFill="1" applyBorder="1" applyProtection="1"/>
    <xf numFmtId="166" fontId="3" fillId="2" borderId="0" xfId="0" applyNumberFormat="1" applyFont="1" applyFill="1" applyBorder="1" applyAlignment="1" applyProtection="1">
      <alignment horizontal="left"/>
    </xf>
    <xf numFmtId="0" fontId="10" fillId="2" borderId="0" xfId="0" applyFont="1" applyFill="1" applyProtection="1"/>
    <xf numFmtId="0" fontId="3" fillId="2" borderId="12" xfId="0" quotePrefix="1" applyFont="1" applyFill="1" applyBorder="1" applyAlignment="1" applyProtection="1">
      <alignment horizontal="center"/>
    </xf>
    <xf numFmtId="0" fontId="3" fillId="2" borderId="13" xfId="0" quotePrefix="1" applyFont="1" applyFill="1" applyBorder="1" applyAlignment="1" applyProtection="1">
      <alignment horizontal="center"/>
    </xf>
    <xf numFmtId="0" fontId="18" fillId="7" borderId="15" xfId="0" applyFont="1" applyFill="1" applyBorder="1" applyAlignment="1" applyProtection="1">
      <alignment horizontal="left" vertical="center"/>
    </xf>
    <xf numFmtId="0" fontId="18" fillId="7" borderId="16" xfId="2" applyFont="1" applyFill="1" applyBorder="1" applyAlignment="1" applyProtection="1">
      <alignment horizontal="left" vertical="center"/>
    </xf>
    <xf numFmtId="0" fontId="18" fillId="7" borderId="16" xfId="0" applyFont="1" applyFill="1" applyBorder="1" applyAlignment="1" applyProtection="1">
      <alignment horizontal="left" vertical="center"/>
    </xf>
    <xf numFmtId="0" fontId="18" fillId="7" borderId="17" xfId="2" applyFont="1" applyFill="1" applyBorder="1" applyAlignment="1" applyProtection="1">
      <alignment horizontal="left" vertical="center"/>
    </xf>
    <xf numFmtId="166" fontId="3" fillId="0" borderId="18" xfId="0" applyNumberFormat="1" applyFont="1" applyFill="1" applyBorder="1" applyAlignment="1" applyProtection="1">
      <alignment horizontal="center" vertical="center" wrapText="1"/>
    </xf>
    <xf numFmtId="166" fontId="3" fillId="2" borderId="13" xfId="0" applyNumberFormat="1" applyFont="1" applyFill="1" applyBorder="1" applyAlignment="1" applyProtection="1">
      <alignment horizontal="center" vertical="center" wrapText="1"/>
    </xf>
    <xf numFmtId="0" fontId="6" fillId="7" borderId="19" xfId="2" applyFont="1" applyFill="1" applyBorder="1" applyAlignment="1" applyProtection="1">
      <alignment horizontal="center" vertical="center"/>
    </xf>
    <xf numFmtId="0" fontId="10" fillId="0" borderId="0" xfId="0" applyFont="1" applyProtection="1"/>
    <xf numFmtId="0" fontId="5" fillId="2" borderId="18" xfId="0" quotePrefix="1" applyFont="1" applyFill="1" applyBorder="1" applyAlignment="1" applyProtection="1">
      <alignment horizontal="center" vertical="top"/>
    </xf>
    <xf numFmtId="0" fontId="3" fillId="2" borderId="18" xfId="0" quotePrefix="1" applyFont="1" applyFill="1" applyBorder="1" applyAlignment="1" applyProtection="1">
      <alignment horizontal="center"/>
    </xf>
    <xf numFmtId="0" fontId="18" fillId="8" borderId="7" xfId="0" applyFont="1" applyFill="1" applyBorder="1" applyAlignment="1" applyProtection="1">
      <alignment horizontal="center" vertical="center" wrapText="1"/>
    </xf>
    <xf numFmtId="0" fontId="18" fillId="8" borderId="5" xfId="0" applyFont="1" applyFill="1" applyBorder="1" applyAlignment="1" applyProtection="1">
      <alignment horizontal="center" vertical="center" wrapText="1"/>
    </xf>
    <xf numFmtId="0" fontId="18" fillId="8" borderId="20" xfId="0" applyFont="1" applyFill="1" applyBorder="1" applyAlignment="1" applyProtection="1">
      <alignment horizontal="center" vertical="center" wrapText="1"/>
    </xf>
    <xf numFmtId="0" fontId="3" fillId="0" borderId="12" xfId="0" applyFont="1" applyBorder="1" applyAlignment="1" applyProtection="1">
      <alignment horizontal="center"/>
    </xf>
    <xf numFmtId="0" fontId="3" fillId="2" borderId="13" xfId="0" applyFont="1" applyFill="1" applyBorder="1" applyAlignment="1" applyProtection="1">
      <alignment horizontal="center"/>
    </xf>
    <xf numFmtId="0" fontId="6" fillId="7" borderId="21" xfId="2" applyFont="1" applyFill="1" applyBorder="1" applyAlignment="1" applyProtection="1">
      <alignment horizontal="center" vertical="center"/>
    </xf>
    <xf numFmtId="0" fontId="10" fillId="2" borderId="12" xfId="0" applyFont="1" applyFill="1" applyBorder="1" applyAlignment="1" applyProtection="1">
      <alignment horizontal="center"/>
    </xf>
    <xf numFmtId="0" fontId="3" fillId="2" borderId="12" xfId="0" applyFont="1" applyFill="1" applyBorder="1" applyAlignment="1" applyProtection="1">
      <alignment horizontal="center"/>
    </xf>
    <xf numFmtId="0" fontId="3" fillId="2" borderId="22" xfId="0" applyFont="1" applyFill="1" applyBorder="1" applyAlignment="1" applyProtection="1">
      <alignment horizontal="center"/>
    </xf>
    <xf numFmtId="0" fontId="3" fillId="2" borderId="23" xfId="0" applyFont="1" applyFill="1" applyBorder="1" applyAlignment="1" applyProtection="1">
      <alignment horizontal="center"/>
    </xf>
    <xf numFmtId="0" fontId="3" fillId="2" borderId="24" xfId="0" applyFont="1" applyFill="1" applyBorder="1" applyAlignment="1" applyProtection="1">
      <alignment horizontal="center"/>
    </xf>
    <xf numFmtId="0" fontId="3" fillId="0" borderId="18" xfId="0" applyFont="1" applyBorder="1" applyAlignment="1" applyProtection="1">
      <alignment horizontal="center"/>
    </xf>
    <xf numFmtId="0" fontId="6" fillId="2" borderId="25" xfId="0" applyFont="1" applyFill="1" applyBorder="1" applyAlignment="1" applyProtection="1">
      <alignment horizontal="left"/>
    </xf>
    <xf numFmtId="0" fontId="10" fillId="2" borderId="26" xfId="0" applyFont="1" applyFill="1" applyBorder="1" applyAlignment="1" applyProtection="1">
      <alignment horizontal="center"/>
    </xf>
    <xf numFmtId="0" fontId="10" fillId="2" borderId="26" xfId="0" applyFont="1" applyFill="1" applyBorder="1" applyProtection="1"/>
    <xf numFmtId="0" fontId="3" fillId="2" borderId="26" xfId="0" quotePrefix="1" applyFont="1" applyFill="1" applyBorder="1" applyAlignment="1" applyProtection="1">
      <alignment horizontal="center"/>
    </xf>
    <xf numFmtId="0" fontId="18" fillId="2" borderId="27" xfId="0" quotePrefix="1" applyFont="1" applyFill="1" applyBorder="1" applyAlignment="1" applyProtection="1">
      <alignment horizontal="center"/>
    </xf>
    <xf numFmtId="0" fontId="18" fillId="2" borderId="5" xfId="0" quotePrefix="1" applyFont="1" applyFill="1" applyBorder="1" applyAlignment="1" applyProtection="1">
      <alignment horizontal="center"/>
    </xf>
    <xf numFmtId="0" fontId="18" fillId="2" borderId="20" xfId="0" quotePrefix="1" applyFont="1" applyFill="1" applyBorder="1" applyAlignment="1" applyProtection="1">
      <alignment horizontal="center"/>
    </xf>
    <xf numFmtId="0" fontId="4" fillId="0" borderId="28" xfId="0" quotePrefix="1" applyFont="1" applyBorder="1" applyAlignment="1" applyProtection="1">
      <alignment horizontal="center"/>
    </xf>
    <xf numFmtId="0" fontId="2" fillId="2" borderId="13" xfId="0" applyFont="1" applyFill="1" applyBorder="1" applyProtection="1"/>
    <xf numFmtId="0" fontId="6" fillId="2" borderId="5" xfId="0" quotePrefix="1" applyFont="1" applyFill="1" applyBorder="1" applyAlignment="1" applyProtection="1">
      <alignment horizontal="left"/>
    </xf>
    <xf numFmtId="0" fontId="10" fillId="2" borderId="12" xfId="0" applyFont="1" applyFill="1" applyBorder="1" applyProtection="1"/>
    <xf numFmtId="0" fontId="3" fillId="2" borderId="12" xfId="0" applyFont="1" applyFill="1" applyBorder="1" applyAlignment="1" applyProtection="1"/>
    <xf numFmtId="0" fontId="3" fillId="2" borderId="29" xfId="0" applyFont="1" applyFill="1" applyBorder="1" applyAlignment="1" applyProtection="1"/>
    <xf numFmtId="0" fontId="3" fillId="2" borderId="21" xfId="0" applyFont="1" applyFill="1" applyBorder="1" applyAlignment="1" applyProtection="1"/>
    <xf numFmtId="0" fontId="3" fillId="2" borderId="30" xfId="0" applyFont="1" applyFill="1" applyBorder="1" applyAlignment="1" applyProtection="1"/>
    <xf numFmtId="0" fontId="3" fillId="0" borderId="31" xfId="0" applyFont="1" applyBorder="1" applyAlignment="1" applyProtection="1"/>
    <xf numFmtId="0" fontId="3" fillId="2" borderId="13" xfId="0" applyFont="1" applyFill="1" applyBorder="1" applyAlignment="1" applyProtection="1"/>
    <xf numFmtId="0" fontId="6" fillId="2" borderId="21" xfId="0" applyFont="1" applyFill="1" applyBorder="1" applyAlignment="1" applyProtection="1">
      <alignment horizontal="left"/>
    </xf>
    <xf numFmtId="0" fontId="10" fillId="0" borderId="0" xfId="0" applyFont="1" applyBorder="1" applyProtection="1"/>
    <xf numFmtId="0" fontId="5" fillId="7" borderId="32" xfId="0" applyFont="1" applyFill="1" applyBorder="1" applyAlignment="1" applyProtection="1">
      <alignment horizontal="left"/>
    </xf>
    <xf numFmtId="0" fontId="10" fillId="7" borderId="32" xfId="0" applyFont="1" applyFill="1" applyBorder="1" applyAlignment="1" applyProtection="1">
      <alignment horizontal="left"/>
    </xf>
    <xf numFmtId="0" fontId="3" fillId="7" borderId="32" xfId="0" quotePrefix="1" applyFont="1" applyFill="1" applyBorder="1" applyAlignment="1" applyProtection="1">
      <alignment horizontal="left"/>
    </xf>
    <xf numFmtId="3" fontId="3" fillId="7" borderId="32" xfId="0" applyNumberFormat="1" applyFont="1" applyFill="1" applyBorder="1" applyAlignment="1" applyProtection="1"/>
    <xf numFmtId="3" fontId="10" fillId="7" borderId="33" xfId="0" applyNumberFormat="1" applyFont="1" applyFill="1" applyBorder="1" applyAlignment="1" applyProtection="1"/>
    <xf numFmtId="3" fontId="10" fillId="7" borderId="34" xfId="0" applyNumberFormat="1" applyFont="1" applyFill="1" applyBorder="1" applyAlignment="1" applyProtection="1"/>
    <xf numFmtId="3" fontId="10" fillId="7" borderId="35" xfId="0" applyNumberFormat="1" applyFont="1" applyFill="1" applyBorder="1" applyAlignment="1" applyProtection="1"/>
    <xf numFmtId="1" fontId="3" fillId="0" borderId="28" xfId="0" applyNumberFormat="1" applyFont="1" applyBorder="1" applyAlignment="1" applyProtection="1"/>
    <xf numFmtId="4" fontId="3" fillId="2" borderId="13" xfId="0" applyNumberFormat="1" applyFont="1" applyFill="1" applyBorder="1" applyAlignment="1" applyProtection="1"/>
    <xf numFmtId="3" fontId="6" fillId="7" borderId="34" xfId="0" applyNumberFormat="1" applyFont="1" applyFill="1" applyBorder="1" applyAlignment="1" applyProtection="1">
      <alignment horizontal="center"/>
    </xf>
    <xf numFmtId="166" fontId="10" fillId="0" borderId="36" xfId="0" applyNumberFormat="1" applyFont="1" applyBorder="1" applyProtection="1"/>
    <xf numFmtId="0" fontId="10" fillId="2" borderId="37" xfId="0" applyFont="1" applyFill="1" applyBorder="1" applyAlignment="1" applyProtection="1">
      <alignment horizontal="left"/>
    </xf>
    <xf numFmtId="3" fontId="10" fillId="2" borderId="37" xfId="0" applyNumberFormat="1" applyFont="1" applyFill="1" applyBorder="1" applyAlignment="1" applyProtection="1"/>
    <xf numFmtId="3" fontId="10" fillId="2" borderId="38" xfId="0" applyNumberFormat="1" applyFont="1" applyFill="1" applyBorder="1" applyAlignment="1" applyProtection="1"/>
    <xf numFmtId="3" fontId="10" fillId="2" borderId="39" xfId="0" applyNumberFormat="1" applyFont="1" applyFill="1" applyBorder="1" applyAlignment="1" applyProtection="1"/>
    <xf numFmtId="3" fontId="10" fillId="2" borderId="40" xfId="0" applyNumberFormat="1" applyFont="1" applyFill="1" applyBorder="1" applyAlignment="1" applyProtection="1"/>
    <xf numFmtId="1" fontId="3" fillId="0" borderId="14" xfId="0" applyNumberFormat="1" applyFont="1" applyBorder="1" applyAlignment="1" applyProtection="1"/>
    <xf numFmtId="1" fontId="3" fillId="2" borderId="13" xfId="0" applyNumberFormat="1" applyFont="1" applyFill="1" applyBorder="1" applyAlignment="1" applyProtection="1">
      <alignment horizontal="right"/>
    </xf>
    <xf numFmtId="3" fontId="19" fillId="2" borderId="39" xfId="0" applyNumberFormat="1" applyFont="1" applyFill="1" applyBorder="1" applyAlignment="1" applyProtection="1">
      <alignment horizontal="center"/>
    </xf>
    <xf numFmtId="166" fontId="10" fillId="0" borderId="0" xfId="0" applyNumberFormat="1" applyFont="1" applyBorder="1" applyProtection="1"/>
    <xf numFmtId="0" fontId="10" fillId="2" borderId="41" xfId="0" applyFont="1" applyFill="1" applyBorder="1" applyAlignment="1" applyProtection="1">
      <alignment horizontal="left"/>
    </xf>
    <xf numFmtId="3" fontId="10" fillId="2" borderId="41" xfId="0" applyNumberFormat="1" applyFont="1" applyFill="1" applyBorder="1" applyAlignment="1" applyProtection="1"/>
    <xf numFmtId="3" fontId="10" fillId="2" borderId="42" xfId="0" applyNumberFormat="1" applyFont="1" applyFill="1" applyBorder="1" applyAlignment="1" applyProtection="1"/>
    <xf numFmtId="3" fontId="10" fillId="2" borderId="43" xfId="0" applyNumberFormat="1" applyFont="1" applyFill="1" applyBorder="1" applyAlignment="1" applyProtection="1"/>
    <xf numFmtId="3" fontId="10" fillId="2" borderId="44" xfId="0" applyNumberFormat="1" applyFont="1" applyFill="1" applyBorder="1" applyAlignment="1" applyProtection="1"/>
    <xf numFmtId="1" fontId="3" fillId="0" borderId="45" xfId="0" applyNumberFormat="1" applyFont="1" applyBorder="1" applyAlignment="1" applyProtection="1"/>
    <xf numFmtId="3" fontId="19" fillId="2" borderId="43" xfId="0" applyNumberFormat="1" applyFont="1" applyFill="1" applyBorder="1" applyAlignment="1" applyProtection="1">
      <alignment horizontal="center"/>
    </xf>
    <xf numFmtId="0" fontId="10" fillId="2" borderId="26" xfId="0" applyFont="1" applyFill="1" applyBorder="1" applyAlignment="1" applyProtection="1">
      <alignment horizontal="left"/>
    </xf>
    <xf numFmtId="3" fontId="10" fillId="2" borderId="26" xfId="0" applyNumberFormat="1" applyFont="1" applyFill="1" applyBorder="1" applyAlignment="1" applyProtection="1"/>
    <xf numFmtId="3" fontId="10" fillId="2" borderId="27" xfId="0" applyNumberFormat="1" applyFont="1" applyFill="1" applyBorder="1" applyAlignment="1" applyProtection="1"/>
    <xf numFmtId="3" fontId="10" fillId="2" borderId="5" xfId="0" applyNumberFormat="1" applyFont="1" applyFill="1" applyBorder="1" applyAlignment="1" applyProtection="1"/>
    <xf numFmtId="3" fontId="10" fillId="2" borderId="20" xfId="0" applyNumberFormat="1" applyFont="1" applyFill="1" applyBorder="1" applyAlignment="1" applyProtection="1"/>
    <xf numFmtId="3" fontId="19" fillId="2" borderId="5" xfId="0" applyNumberFormat="1" applyFont="1" applyFill="1" applyBorder="1" applyAlignment="1" applyProtection="1">
      <alignment horizontal="center"/>
    </xf>
    <xf numFmtId="0" fontId="10" fillId="2" borderId="18" xfId="0" applyFont="1" applyFill="1" applyBorder="1" applyAlignment="1" applyProtection="1">
      <alignment horizontal="left"/>
    </xf>
    <xf numFmtId="3" fontId="10" fillId="2" borderId="18" xfId="0" applyNumberFormat="1" applyFont="1" applyFill="1" applyBorder="1" applyAlignment="1" applyProtection="1"/>
    <xf numFmtId="3" fontId="10" fillId="2" borderId="46" xfId="0" applyNumberFormat="1" applyFont="1" applyFill="1" applyBorder="1" applyAlignment="1" applyProtection="1"/>
    <xf numFmtId="3" fontId="10" fillId="2" borderId="25" xfId="0" applyNumberFormat="1" applyFont="1" applyFill="1" applyBorder="1" applyAlignment="1" applyProtection="1"/>
    <xf numFmtId="3" fontId="10" fillId="2" borderId="47" xfId="0" applyNumberFormat="1" applyFont="1" applyFill="1" applyBorder="1" applyAlignment="1" applyProtection="1"/>
    <xf numFmtId="3" fontId="19" fillId="2" borderId="25" xfId="0" applyNumberFormat="1" applyFont="1" applyFill="1" applyBorder="1" applyAlignment="1" applyProtection="1">
      <alignment horizontal="center"/>
    </xf>
    <xf numFmtId="0" fontId="10" fillId="8" borderId="48" xfId="0" applyFont="1" applyFill="1" applyBorder="1" applyAlignment="1" applyProtection="1">
      <alignment horizontal="left"/>
    </xf>
    <xf numFmtId="1" fontId="3" fillId="8" borderId="48" xfId="0" applyNumberFormat="1" applyFont="1" applyFill="1" applyBorder="1" applyAlignment="1" applyProtection="1"/>
    <xf numFmtId="3" fontId="19" fillId="8" borderId="48" xfId="0" applyNumberFormat="1" applyFont="1" applyFill="1" applyBorder="1" applyAlignment="1" applyProtection="1"/>
    <xf numFmtId="3" fontId="19" fillId="8" borderId="49" xfId="0" applyNumberFormat="1" applyFont="1" applyFill="1" applyBorder="1" applyAlignment="1" applyProtection="1"/>
    <xf numFmtId="3" fontId="19" fillId="8" borderId="50" xfId="0" applyNumberFormat="1" applyFont="1" applyFill="1" applyBorder="1" applyAlignment="1" applyProtection="1"/>
    <xf numFmtId="3" fontId="19" fillId="8" borderId="51" xfId="0" applyNumberFormat="1" applyFont="1" applyFill="1" applyBorder="1" applyAlignment="1" applyProtection="1"/>
    <xf numFmtId="1" fontId="3" fillId="0" borderId="18" xfId="0" applyNumberFormat="1" applyFont="1" applyBorder="1" applyAlignment="1" applyProtection="1"/>
    <xf numFmtId="3" fontId="19" fillId="8" borderId="50" xfId="0" applyNumberFormat="1" applyFont="1" applyFill="1" applyBorder="1" applyAlignment="1" applyProtection="1">
      <alignment horizontal="center"/>
    </xf>
    <xf numFmtId="0" fontId="10" fillId="8" borderId="52" xfId="0" applyFont="1" applyFill="1" applyBorder="1" applyAlignment="1" applyProtection="1">
      <alignment horizontal="left"/>
    </xf>
    <xf numFmtId="1" fontId="3" fillId="8" borderId="52" xfId="0" applyNumberFormat="1" applyFont="1" applyFill="1" applyBorder="1" applyAlignment="1" applyProtection="1"/>
    <xf numFmtId="3" fontId="19" fillId="8" borderId="52" xfId="0" applyNumberFormat="1" applyFont="1" applyFill="1" applyBorder="1" applyAlignment="1" applyProtection="1"/>
    <xf numFmtId="3" fontId="19" fillId="8" borderId="53" xfId="0" applyNumberFormat="1" applyFont="1" applyFill="1" applyBorder="1" applyAlignment="1" applyProtection="1"/>
    <xf numFmtId="3" fontId="19" fillId="8" borderId="54" xfId="0" applyNumberFormat="1" applyFont="1" applyFill="1" applyBorder="1" applyAlignment="1" applyProtection="1"/>
    <xf numFmtId="3" fontId="19" fillId="8" borderId="55" xfId="0" applyNumberFormat="1" applyFont="1" applyFill="1" applyBorder="1" applyAlignment="1" applyProtection="1"/>
    <xf numFmtId="1" fontId="3" fillId="0" borderId="26" xfId="0" applyNumberFormat="1" applyFont="1" applyBorder="1" applyAlignment="1" applyProtection="1"/>
    <xf numFmtId="3" fontId="19" fillId="8" borderId="54" xfId="0" applyNumberFormat="1" applyFont="1" applyFill="1" applyBorder="1" applyAlignment="1" applyProtection="1">
      <alignment horizontal="center"/>
    </xf>
    <xf numFmtId="0" fontId="10" fillId="8" borderId="56" xfId="0" applyFont="1" applyFill="1" applyBorder="1" applyAlignment="1" applyProtection="1">
      <alignment horizontal="left"/>
    </xf>
    <xf numFmtId="1" fontId="3" fillId="8" borderId="57" xfId="0" applyNumberFormat="1" applyFont="1" applyFill="1" applyBorder="1" applyAlignment="1" applyProtection="1"/>
    <xf numFmtId="3" fontId="19" fillId="8" borderId="57" xfId="0" applyNumberFormat="1" applyFont="1" applyFill="1" applyBorder="1" applyAlignment="1" applyProtection="1"/>
    <xf numFmtId="3" fontId="19" fillId="8" borderId="58" xfId="0" applyNumberFormat="1" applyFont="1" applyFill="1" applyBorder="1" applyAlignment="1" applyProtection="1"/>
    <xf numFmtId="3" fontId="19" fillId="8" borderId="59" xfId="0" applyNumberFormat="1" applyFont="1" applyFill="1" applyBorder="1" applyAlignment="1" applyProtection="1"/>
    <xf numFmtId="3" fontId="19" fillId="8" borderId="60" xfId="0" applyNumberFormat="1" applyFont="1" applyFill="1" applyBorder="1" applyAlignment="1" applyProtection="1"/>
    <xf numFmtId="3" fontId="19" fillId="8" borderId="59" xfId="0" applyNumberFormat="1" applyFont="1" applyFill="1" applyBorder="1" applyAlignment="1" applyProtection="1">
      <alignment horizontal="center"/>
    </xf>
    <xf numFmtId="0" fontId="10" fillId="2" borderId="61" xfId="0" applyFont="1" applyFill="1" applyBorder="1" applyAlignment="1" applyProtection="1">
      <alignment horizontal="left"/>
    </xf>
    <xf numFmtId="3" fontId="10" fillId="2" borderId="48" xfId="0" applyNumberFormat="1" applyFont="1" applyFill="1" applyBorder="1" applyAlignment="1" applyProtection="1"/>
    <xf numFmtId="3" fontId="10" fillId="2" borderId="49" xfId="0" applyNumberFormat="1" applyFont="1" applyFill="1" applyBorder="1" applyAlignment="1" applyProtection="1"/>
    <xf numFmtId="3" fontId="10" fillId="2" borderId="50" xfId="0" applyNumberFormat="1" applyFont="1" applyFill="1" applyBorder="1" applyAlignment="1" applyProtection="1"/>
    <xf numFmtId="3" fontId="10" fillId="2" borderId="51" xfId="0" applyNumberFormat="1" applyFont="1" applyFill="1" applyBorder="1" applyAlignment="1" applyProtection="1"/>
    <xf numFmtId="3" fontId="19" fillId="2" borderId="50" xfId="0" applyNumberFormat="1" applyFont="1" applyFill="1" applyBorder="1" applyAlignment="1" applyProtection="1">
      <alignment horizontal="center"/>
    </xf>
    <xf numFmtId="0" fontId="10" fillId="2" borderId="62" xfId="0" applyFont="1" applyFill="1" applyBorder="1" applyAlignment="1" applyProtection="1">
      <alignment horizontal="left"/>
    </xf>
    <xf numFmtId="3" fontId="10" fillId="2" borderId="52" xfId="0" applyNumberFormat="1" applyFont="1" applyFill="1" applyBorder="1" applyAlignment="1" applyProtection="1"/>
    <xf numFmtId="3" fontId="10" fillId="2" borderId="53" xfId="0" applyNumberFormat="1" applyFont="1" applyFill="1" applyBorder="1" applyAlignment="1" applyProtection="1"/>
    <xf numFmtId="3" fontId="10" fillId="2" borderId="54" xfId="0" applyNumberFormat="1" applyFont="1" applyFill="1" applyBorder="1" applyAlignment="1" applyProtection="1"/>
    <xf numFmtId="3" fontId="10" fillId="2" borderId="55" xfId="0" applyNumberFormat="1" applyFont="1" applyFill="1" applyBorder="1" applyAlignment="1" applyProtection="1"/>
    <xf numFmtId="3" fontId="19" fillId="2" borderId="54" xfId="0" applyNumberFormat="1" applyFont="1" applyFill="1" applyBorder="1" applyAlignment="1" applyProtection="1">
      <alignment horizontal="center"/>
    </xf>
    <xf numFmtId="1" fontId="3" fillId="0" borderId="63" xfId="0" applyNumberFormat="1" applyFont="1" applyBorder="1" applyAlignment="1" applyProtection="1"/>
    <xf numFmtId="0" fontId="10" fillId="2" borderId="64" xfId="0" applyFont="1" applyFill="1" applyBorder="1" applyAlignment="1" applyProtection="1">
      <alignment horizontal="left"/>
    </xf>
    <xf numFmtId="0" fontId="20" fillId="2" borderId="64" xfId="0" applyFont="1" applyFill="1" applyBorder="1" applyAlignment="1" applyProtection="1">
      <alignment horizontal="left"/>
    </xf>
    <xf numFmtId="0" fontId="10" fillId="2" borderId="12" xfId="0" applyFont="1" applyFill="1" applyBorder="1" applyAlignment="1" applyProtection="1">
      <alignment horizontal="left"/>
    </xf>
    <xf numFmtId="0" fontId="10" fillId="2" borderId="65" xfId="0" applyFont="1" applyFill="1" applyBorder="1" applyAlignment="1" applyProtection="1">
      <alignment horizontal="left"/>
    </xf>
    <xf numFmtId="3" fontId="10" fillId="2" borderId="63" xfId="0" applyNumberFormat="1" applyFont="1" applyFill="1" applyBorder="1" applyAlignment="1" applyProtection="1"/>
    <xf numFmtId="3" fontId="10" fillId="2" borderId="22" xfId="0" applyNumberFormat="1" applyFont="1" applyFill="1" applyBorder="1" applyAlignment="1" applyProtection="1"/>
    <xf numFmtId="3" fontId="10" fillId="2" borderId="23" xfId="0" applyNumberFormat="1" applyFont="1" applyFill="1" applyBorder="1" applyAlignment="1" applyProtection="1"/>
    <xf numFmtId="3" fontId="10" fillId="2" borderId="24" xfId="0" applyNumberFormat="1" applyFont="1" applyFill="1" applyBorder="1" applyAlignment="1" applyProtection="1"/>
    <xf numFmtId="3" fontId="19" fillId="2" borderId="23" xfId="0" applyNumberFormat="1" applyFont="1" applyFill="1" applyBorder="1" applyAlignment="1" applyProtection="1">
      <alignment horizontal="center"/>
    </xf>
    <xf numFmtId="0" fontId="10" fillId="2" borderId="14" xfId="0" applyFont="1" applyFill="1" applyBorder="1" applyAlignment="1" applyProtection="1">
      <alignment horizontal="left"/>
    </xf>
    <xf numFmtId="3" fontId="10" fillId="2" borderId="14" xfId="0" applyNumberFormat="1" applyFont="1" applyFill="1" applyBorder="1" applyAlignment="1" applyProtection="1"/>
    <xf numFmtId="3" fontId="10" fillId="2" borderId="66" xfId="0" applyNumberFormat="1" applyFont="1" applyFill="1" applyBorder="1" applyAlignment="1" applyProtection="1"/>
    <xf numFmtId="3" fontId="10" fillId="2" borderId="19" xfId="0" applyNumberFormat="1" applyFont="1" applyFill="1" applyBorder="1" applyAlignment="1" applyProtection="1"/>
    <xf numFmtId="3" fontId="10" fillId="2" borderId="67" xfId="0" applyNumberFormat="1" applyFont="1" applyFill="1" applyBorder="1" applyAlignment="1" applyProtection="1"/>
    <xf numFmtId="1" fontId="3" fillId="0" borderId="68" xfId="0" applyNumberFormat="1" applyFont="1" applyBorder="1" applyAlignment="1" applyProtection="1"/>
    <xf numFmtId="3" fontId="19" fillId="2" borderId="19" xfId="0" applyNumberFormat="1" applyFont="1" applyFill="1" applyBorder="1" applyAlignment="1" applyProtection="1">
      <alignment horizontal="center"/>
    </xf>
    <xf numFmtId="0" fontId="10" fillId="2" borderId="48" xfId="0" applyFont="1" applyFill="1" applyBorder="1" applyAlignment="1" applyProtection="1">
      <alignment horizontal="left"/>
    </xf>
    <xf numFmtId="3" fontId="10" fillId="2" borderId="48" xfId="0" quotePrefix="1" applyNumberFormat="1" applyFont="1" applyFill="1" applyBorder="1" applyAlignment="1" applyProtection="1"/>
    <xf numFmtId="3" fontId="10" fillId="2" borderId="49" xfId="0" quotePrefix="1" applyNumberFormat="1" applyFont="1" applyFill="1" applyBorder="1" applyAlignment="1" applyProtection="1"/>
    <xf numFmtId="3" fontId="10" fillId="2" borderId="50" xfId="0" quotePrefix="1" applyNumberFormat="1" applyFont="1" applyFill="1" applyBorder="1" applyAlignment="1" applyProtection="1"/>
    <xf numFmtId="3" fontId="10" fillId="2" borderId="51" xfId="0" quotePrefix="1" applyNumberFormat="1" applyFont="1" applyFill="1" applyBorder="1" applyAlignment="1" applyProtection="1"/>
    <xf numFmtId="1" fontId="10" fillId="0" borderId="68" xfId="0" quotePrefix="1" applyNumberFormat="1" applyFont="1" applyBorder="1" applyAlignment="1" applyProtection="1"/>
    <xf numFmtId="1" fontId="10" fillId="2" borderId="13" xfId="0" quotePrefix="1" applyNumberFormat="1" applyFont="1" applyFill="1" applyBorder="1" applyAlignment="1" applyProtection="1">
      <alignment horizontal="right"/>
    </xf>
    <xf numFmtId="3" fontId="19" fillId="2" borderId="50" xfId="0" quotePrefix="1" applyNumberFormat="1" applyFont="1" applyFill="1" applyBorder="1" applyAlignment="1" applyProtection="1">
      <alignment horizontal="center"/>
    </xf>
    <xf numFmtId="0" fontId="10" fillId="2" borderId="57" xfId="0" applyFont="1" applyFill="1" applyBorder="1" applyAlignment="1" applyProtection="1">
      <alignment horizontal="left"/>
    </xf>
    <xf numFmtId="3" fontId="10" fillId="2" borderId="57" xfId="0" quotePrefix="1" applyNumberFormat="1" applyFont="1" applyFill="1" applyBorder="1" applyAlignment="1" applyProtection="1"/>
    <xf numFmtId="3" fontId="10" fillId="2" borderId="58" xfId="0" quotePrefix="1" applyNumberFormat="1" applyFont="1" applyFill="1" applyBorder="1" applyAlignment="1" applyProtection="1"/>
    <xf numFmtId="3" fontId="10" fillId="2" borderId="59" xfId="0" quotePrefix="1" applyNumberFormat="1" applyFont="1" applyFill="1" applyBorder="1" applyAlignment="1" applyProtection="1"/>
    <xf numFmtId="3" fontId="10" fillId="2" borderId="60" xfId="0" quotePrefix="1" applyNumberFormat="1" applyFont="1" applyFill="1" applyBorder="1" applyAlignment="1" applyProtection="1"/>
    <xf numFmtId="1" fontId="10" fillId="0" borderId="12" xfId="0" quotePrefix="1" applyNumberFormat="1" applyFont="1" applyBorder="1" applyAlignment="1" applyProtection="1"/>
    <xf numFmtId="3" fontId="19" fillId="2" borderId="59" xfId="0" quotePrefix="1" applyNumberFormat="1" applyFont="1" applyFill="1" applyBorder="1" applyAlignment="1" applyProtection="1">
      <alignment horizontal="center"/>
    </xf>
    <xf numFmtId="166" fontId="10" fillId="2" borderId="0" xfId="0" applyNumberFormat="1" applyFont="1" applyFill="1" applyBorder="1" applyProtection="1"/>
    <xf numFmtId="0" fontId="5" fillId="9" borderId="32" xfId="0" quotePrefix="1" applyFont="1" applyFill="1" applyBorder="1" applyAlignment="1" applyProtection="1">
      <alignment horizontal="left"/>
    </xf>
    <xf numFmtId="0" fontId="3" fillId="9" borderId="32" xfId="0" applyFont="1" applyFill="1" applyBorder="1" applyAlignment="1" applyProtection="1">
      <alignment horizontal="left"/>
    </xf>
    <xf numFmtId="0" fontId="3" fillId="9" borderId="32" xfId="0" quotePrefix="1" applyFont="1" applyFill="1" applyBorder="1" applyAlignment="1" applyProtection="1">
      <alignment horizontal="left"/>
    </xf>
    <xf numFmtId="3" fontId="3" fillId="9" borderId="32" xfId="0" applyNumberFormat="1" applyFont="1" applyFill="1" applyBorder="1" applyAlignment="1" applyProtection="1"/>
    <xf numFmtId="3" fontId="3" fillId="9" borderId="33" xfId="0" applyNumberFormat="1" applyFont="1" applyFill="1" applyBorder="1" applyAlignment="1" applyProtection="1"/>
    <xf numFmtId="3" fontId="3" fillId="9" borderId="34" xfId="0" applyNumberFormat="1" applyFont="1" applyFill="1" applyBorder="1" applyAlignment="1" applyProtection="1"/>
    <xf numFmtId="3" fontId="3" fillId="9" borderId="35" xfId="0" applyNumberFormat="1" applyFont="1" applyFill="1" applyBorder="1" applyAlignment="1" applyProtection="1"/>
    <xf numFmtId="1" fontId="3" fillId="0" borderId="69" xfId="0" applyNumberFormat="1" applyFont="1" applyBorder="1" applyAlignment="1" applyProtection="1"/>
    <xf numFmtId="3" fontId="6" fillId="9" borderId="34" xfId="0" applyNumberFormat="1" applyFont="1" applyFill="1" applyBorder="1" applyAlignment="1" applyProtection="1">
      <alignment horizontal="center"/>
    </xf>
    <xf numFmtId="166" fontId="10" fillId="0" borderId="0" xfId="0" applyNumberFormat="1" applyFont="1" applyProtection="1"/>
    <xf numFmtId="166" fontId="10" fillId="2" borderId="0" xfId="0" applyNumberFormat="1" applyFont="1" applyFill="1" applyProtection="1"/>
    <xf numFmtId="166" fontId="10" fillId="3" borderId="0" xfId="0" applyNumberFormat="1" applyFont="1" applyFill="1" applyBorder="1" applyProtection="1"/>
    <xf numFmtId="166" fontId="3" fillId="3" borderId="0" xfId="0" applyNumberFormat="1" applyFont="1" applyFill="1" applyBorder="1" applyProtection="1"/>
    <xf numFmtId="0" fontId="10" fillId="2" borderId="70" xfId="0" quotePrefix="1" applyFont="1" applyFill="1" applyBorder="1" applyAlignment="1" applyProtection="1">
      <alignment horizontal="left"/>
    </xf>
    <xf numFmtId="0" fontId="10" fillId="2" borderId="70" xfId="0" applyFont="1" applyFill="1" applyBorder="1" applyAlignment="1" applyProtection="1">
      <alignment horizontal="left"/>
    </xf>
    <xf numFmtId="3" fontId="10" fillId="2" borderId="70" xfId="0" applyNumberFormat="1" applyFont="1" applyFill="1" applyBorder="1" applyAlignment="1" applyProtection="1"/>
    <xf numFmtId="3" fontId="10" fillId="2" borderId="71" xfId="0" applyNumberFormat="1" applyFont="1" applyFill="1" applyBorder="1" applyAlignment="1" applyProtection="1"/>
    <xf numFmtId="3" fontId="10" fillId="2" borderId="72" xfId="0" applyNumberFormat="1" applyFont="1" applyFill="1" applyBorder="1" applyAlignment="1" applyProtection="1"/>
    <xf numFmtId="3" fontId="10" fillId="2" borderId="73" xfId="0" applyNumberFormat="1" applyFont="1" applyFill="1" applyBorder="1" applyAlignment="1" applyProtection="1"/>
    <xf numFmtId="1" fontId="3" fillId="2" borderId="0" xfId="0" applyNumberFormat="1" applyFont="1" applyFill="1" applyBorder="1" applyAlignment="1" applyProtection="1">
      <alignment horizontal="right"/>
    </xf>
    <xf numFmtId="0" fontId="10" fillId="5" borderId="74" xfId="0" applyFont="1" applyFill="1" applyBorder="1" applyAlignment="1" applyProtection="1">
      <alignment horizontal="left"/>
    </xf>
    <xf numFmtId="0" fontId="10" fillId="2" borderId="75" xfId="0" applyFont="1" applyFill="1" applyBorder="1" applyAlignment="1" applyProtection="1">
      <alignment horizontal="left"/>
    </xf>
    <xf numFmtId="0" fontId="10" fillId="2" borderId="76" xfId="0" quotePrefix="1" applyFont="1" applyFill="1" applyBorder="1" applyAlignment="1" applyProtection="1">
      <alignment horizontal="left"/>
    </xf>
    <xf numFmtId="3" fontId="21" fillId="5" borderId="77" xfId="2" applyNumberFormat="1" applyFont="1" applyFill="1" applyBorder="1" applyAlignment="1" applyProtection="1">
      <alignment horizontal="right" vertical="center"/>
    </xf>
    <xf numFmtId="3" fontId="21" fillId="5" borderId="78" xfId="2" applyNumberFormat="1" applyFont="1" applyFill="1" applyBorder="1" applyAlignment="1" applyProtection="1">
      <alignment horizontal="right" vertical="center"/>
    </xf>
    <xf numFmtId="3" fontId="21" fillId="5" borderId="75" xfId="2" applyNumberFormat="1" applyFont="1" applyFill="1" applyBorder="1" applyAlignment="1" applyProtection="1">
      <alignment horizontal="right" vertical="center"/>
    </xf>
    <xf numFmtId="3" fontId="21" fillId="5" borderId="79" xfId="2" applyNumberFormat="1" applyFont="1" applyFill="1" applyBorder="1" applyAlignment="1" applyProtection="1">
      <alignment horizontal="right" vertical="center"/>
    </xf>
    <xf numFmtId="3" fontId="19" fillId="2" borderId="80" xfId="0" applyNumberFormat="1" applyFont="1" applyFill="1" applyBorder="1" applyAlignment="1" applyProtection="1">
      <alignment horizontal="center"/>
    </xf>
    <xf numFmtId="0" fontId="10" fillId="5" borderId="81" xfId="0" applyFont="1" applyFill="1" applyBorder="1" applyAlignment="1" applyProtection="1">
      <alignment horizontal="left"/>
    </xf>
    <xf numFmtId="0" fontId="10" fillId="2" borderId="82" xfId="0" applyFont="1" applyFill="1" applyBorder="1" applyAlignment="1" applyProtection="1">
      <alignment horizontal="left"/>
    </xf>
    <xf numFmtId="0" fontId="10" fillId="2" borderId="83" xfId="0" quotePrefix="1" applyFont="1" applyFill="1" applyBorder="1" applyAlignment="1" applyProtection="1">
      <alignment horizontal="left"/>
    </xf>
    <xf numFmtId="3" fontId="21" fillId="5" borderId="84" xfId="2" applyNumberFormat="1" applyFont="1" applyFill="1" applyBorder="1" applyAlignment="1" applyProtection="1">
      <alignment horizontal="right" vertical="center"/>
    </xf>
    <xf numFmtId="3" fontId="21" fillId="5" borderId="85" xfId="2" applyNumberFormat="1" applyFont="1" applyFill="1" applyBorder="1" applyAlignment="1" applyProtection="1">
      <alignment horizontal="right" vertical="center"/>
    </xf>
    <xf numFmtId="3" fontId="21" fillId="5" borderId="82" xfId="2" applyNumberFormat="1" applyFont="1" applyFill="1" applyBorder="1" applyAlignment="1" applyProtection="1">
      <alignment horizontal="right" vertical="center"/>
    </xf>
    <xf numFmtId="3" fontId="21" fillId="5" borderId="86" xfId="2" applyNumberFormat="1" applyFont="1" applyFill="1" applyBorder="1" applyAlignment="1" applyProtection="1">
      <alignment horizontal="right" vertical="center"/>
    </xf>
    <xf numFmtId="0" fontId="10" fillId="5" borderId="87" xfId="0" applyFont="1" applyFill="1" applyBorder="1" applyAlignment="1" applyProtection="1">
      <alignment horizontal="left"/>
    </xf>
    <xf numFmtId="0" fontId="10" fillId="2" borderId="88" xfId="0" applyFont="1" applyFill="1" applyBorder="1" applyAlignment="1" applyProtection="1">
      <alignment horizontal="left"/>
    </xf>
    <xf numFmtId="0" fontId="10" fillId="2" borderId="89" xfId="0" quotePrefix="1" applyFont="1" applyFill="1" applyBorder="1" applyAlignment="1" applyProtection="1">
      <alignment horizontal="left"/>
    </xf>
    <xf numFmtId="3" fontId="21" fillId="5" borderId="90" xfId="2" applyNumberFormat="1" applyFont="1" applyFill="1" applyBorder="1" applyAlignment="1" applyProtection="1">
      <alignment horizontal="right" vertical="center"/>
    </xf>
    <xf numFmtId="3" fontId="21" fillId="5" borderId="91" xfId="2" applyNumberFormat="1" applyFont="1" applyFill="1" applyBorder="1" applyAlignment="1" applyProtection="1">
      <alignment horizontal="right" vertical="center"/>
    </xf>
    <xf numFmtId="3" fontId="21" fillId="5" borderId="88" xfId="2" applyNumberFormat="1" applyFont="1" applyFill="1" applyBorder="1" applyAlignment="1" applyProtection="1">
      <alignment horizontal="right" vertical="center"/>
    </xf>
    <xf numFmtId="3" fontId="21" fillId="5" borderId="92" xfId="2" applyNumberFormat="1" applyFont="1" applyFill="1" applyBorder="1" applyAlignment="1" applyProtection="1">
      <alignment horizontal="right" vertical="center"/>
    </xf>
    <xf numFmtId="0" fontId="10" fillId="2" borderId="93" xfId="0" quotePrefix="1" applyFont="1" applyFill="1" applyBorder="1" applyAlignment="1" applyProtection="1">
      <alignment horizontal="left"/>
    </xf>
    <xf numFmtId="0" fontId="10" fillId="2" borderId="93" xfId="0" applyFont="1" applyFill="1" applyBorder="1" applyAlignment="1" applyProtection="1">
      <alignment horizontal="left"/>
    </xf>
    <xf numFmtId="3" fontId="10" fillId="2" borderId="93" xfId="0" applyNumberFormat="1" applyFont="1" applyFill="1" applyBorder="1" applyAlignment="1" applyProtection="1"/>
    <xf numFmtId="3" fontId="10" fillId="2" borderId="94" xfId="0" applyNumberFormat="1" applyFont="1" applyFill="1" applyBorder="1" applyAlignment="1" applyProtection="1"/>
    <xf numFmtId="3" fontId="10" fillId="2" borderId="80" xfId="0" applyNumberFormat="1" applyFont="1" applyFill="1" applyBorder="1" applyAlignment="1" applyProtection="1"/>
    <xf numFmtId="3" fontId="10" fillId="2" borderId="95" xfId="0" applyNumberFormat="1" applyFont="1" applyFill="1" applyBorder="1" applyAlignment="1" applyProtection="1"/>
    <xf numFmtId="0" fontId="10" fillId="2" borderId="41" xfId="0" quotePrefix="1" applyFont="1" applyFill="1" applyBorder="1" applyAlignment="1" applyProtection="1">
      <alignment horizontal="left"/>
    </xf>
    <xf numFmtId="0" fontId="10" fillId="5" borderId="26" xfId="0" applyFont="1" applyFill="1" applyBorder="1" applyAlignment="1" applyProtection="1">
      <alignment horizontal="left"/>
    </xf>
    <xf numFmtId="3" fontId="10" fillId="5" borderId="26" xfId="0" applyNumberFormat="1" applyFont="1" applyFill="1" applyBorder="1" applyAlignment="1" applyProtection="1"/>
    <xf numFmtId="3" fontId="10" fillId="5" borderId="27" xfId="0" applyNumberFormat="1" applyFont="1" applyFill="1" applyBorder="1" applyAlignment="1" applyProtection="1"/>
    <xf numFmtId="3" fontId="10" fillId="5" borderId="5" xfId="0" applyNumberFormat="1" applyFont="1" applyFill="1" applyBorder="1" applyAlignment="1" applyProtection="1"/>
    <xf numFmtId="3" fontId="21" fillId="5" borderId="5" xfId="2" applyNumberFormat="1" applyFont="1" applyFill="1" applyBorder="1" applyAlignment="1" applyProtection="1">
      <alignment horizontal="right" vertical="center"/>
    </xf>
    <xf numFmtId="3" fontId="10" fillId="5" borderId="20" xfId="0" applyNumberFormat="1" applyFont="1" applyFill="1" applyBorder="1" applyAlignment="1" applyProtection="1"/>
    <xf numFmtId="3" fontId="19" fillId="5" borderId="5" xfId="0" applyNumberFormat="1" applyFont="1" applyFill="1" applyBorder="1" applyAlignment="1" applyProtection="1">
      <alignment horizontal="center"/>
    </xf>
    <xf numFmtId="0" fontId="10" fillId="2" borderId="52" xfId="0" applyFont="1" applyFill="1" applyBorder="1" applyAlignment="1" applyProtection="1">
      <alignment horizontal="left"/>
    </xf>
    <xf numFmtId="0" fontId="10" fillId="2" borderId="52" xfId="0" quotePrefix="1" applyFont="1" applyFill="1" applyBorder="1" applyAlignment="1" applyProtection="1">
      <alignment horizontal="left"/>
    </xf>
    <xf numFmtId="0" fontId="20" fillId="2" borderId="41" xfId="0" applyFont="1" applyFill="1" applyBorder="1" applyAlignment="1" applyProtection="1">
      <alignment horizontal="left"/>
    </xf>
    <xf numFmtId="0" fontId="10" fillId="5" borderId="48" xfId="0" applyFont="1" applyFill="1" applyBorder="1" applyAlignment="1" applyProtection="1">
      <alignment horizontal="left"/>
    </xf>
    <xf numFmtId="0" fontId="10" fillId="5" borderId="48" xfId="0" quotePrefix="1" applyFont="1" applyFill="1" applyBorder="1" applyAlignment="1" applyProtection="1">
      <alignment horizontal="left"/>
    </xf>
    <xf numFmtId="3" fontId="10" fillId="5" borderId="48" xfId="0" applyNumberFormat="1" applyFont="1" applyFill="1" applyBorder="1" applyAlignment="1" applyProtection="1"/>
    <xf numFmtId="3" fontId="10" fillId="5" borderId="49" xfId="0" applyNumberFormat="1" applyFont="1" applyFill="1" applyBorder="1" applyAlignment="1" applyProtection="1"/>
    <xf numFmtId="3" fontId="10" fillId="5" borderId="50" xfId="0" applyNumberFormat="1" applyFont="1" applyFill="1" applyBorder="1" applyAlignment="1" applyProtection="1"/>
    <xf numFmtId="3" fontId="10" fillId="5" borderId="51" xfId="0" applyNumberFormat="1" applyFont="1" applyFill="1" applyBorder="1" applyAlignment="1" applyProtection="1"/>
    <xf numFmtId="3" fontId="19" fillId="5" borderId="50" xfId="0" applyNumberFormat="1" applyFont="1" applyFill="1" applyBorder="1" applyAlignment="1" applyProtection="1">
      <alignment horizontal="center"/>
    </xf>
    <xf numFmtId="0" fontId="10" fillId="5" borderId="57" xfId="0" applyFont="1" applyFill="1" applyBorder="1" applyAlignment="1" applyProtection="1">
      <alignment horizontal="left"/>
    </xf>
    <xf numFmtId="0" fontId="20" fillId="5" borderId="56" xfId="0" applyFont="1" applyFill="1" applyBorder="1" applyAlignment="1" applyProtection="1">
      <alignment horizontal="left"/>
    </xf>
    <xf numFmtId="0" fontId="10" fillId="5" borderId="57" xfId="0" quotePrefix="1" applyFont="1" applyFill="1" applyBorder="1" applyAlignment="1" applyProtection="1">
      <alignment horizontal="left"/>
    </xf>
    <xf numFmtId="3" fontId="10" fillId="5" borderId="57" xfId="0" applyNumberFormat="1" applyFont="1" applyFill="1" applyBorder="1" applyAlignment="1" applyProtection="1"/>
    <xf numFmtId="3" fontId="10" fillId="5" borderId="58" xfId="0" applyNumberFormat="1" applyFont="1" applyFill="1" applyBorder="1" applyAlignment="1" applyProtection="1"/>
    <xf numFmtId="3" fontId="10" fillId="5" borderId="59" xfId="0" applyNumberFormat="1" applyFont="1" applyFill="1" applyBorder="1" applyAlignment="1" applyProtection="1"/>
    <xf numFmtId="3" fontId="10" fillId="5" borderId="60" xfId="0" applyNumberFormat="1" applyFont="1" applyFill="1" applyBorder="1" applyAlignment="1" applyProtection="1"/>
    <xf numFmtId="1" fontId="3" fillId="0" borderId="96" xfId="0" applyNumberFormat="1" applyFont="1" applyBorder="1" applyAlignment="1" applyProtection="1"/>
    <xf numFmtId="1" fontId="3" fillId="0" borderId="97" xfId="0" applyNumberFormat="1" applyFont="1" applyBorder="1" applyAlignment="1" applyProtection="1"/>
    <xf numFmtId="3" fontId="19" fillId="5" borderId="59" xfId="0" applyNumberFormat="1" applyFont="1" applyFill="1" applyBorder="1" applyAlignment="1" applyProtection="1">
      <alignment horizontal="center"/>
    </xf>
    <xf numFmtId="0" fontId="22" fillId="2" borderId="0" xfId="0" applyFont="1" applyFill="1" applyProtection="1"/>
    <xf numFmtId="0" fontId="10" fillId="2" borderId="12" xfId="0" quotePrefix="1" applyFont="1" applyFill="1" applyBorder="1" applyAlignment="1" applyProtection="1">
      <alignment horizontal="left"/>
    </xf>
    <xf numFmtId="3" fontId="10" fillId="2" borderId="12" xfId="0" quotePrefix="1" applyNumberFormat="1" applyFont="1" applyFill="1" applyBorder="1" applyAlignment="1" applyProtection="1"/>
    <xf numFmtId="3" fontId="10" fillId="2" borderId="29" xfId="0" quotePrefix="1" applyNumberFormat="1" applyFont="1" applyFill="1" applyBorder="1" applyAlignment="1" applyProtection="1"/>
    <xf numFmtId="3" fontId="10" fillId="2" borderId="21" xfId="0" quotePrefix="1" applyNumberFormat="1" applyFont="1" applyFill="1" applyBorder="1" applyAlignment="1" applyProtection="1"/>
    <xf numFmtId="3" fontId="10" fillId="2" borderId="30" xfId="0" quotePrefix="1" applyNumberFormat="1" applyFont="1" applyFill="1" applyBorder="1" applyAlignment="1" applyProtection="1"/>
    <xf numFmtId="1" fontId="10" fillId="0" borderId="18" xfId="0" quotePrefix="1" applyNumberFormat="1" applyFont="1" applyBorder="1" applyAlignment="1" applyProtection="1"/>
    <xf numFmtId="1" fontId="10" fillId="0" borderId="26" xfId="0" quotePrefix="1" applyNumberFormat="1" applyFont="1" applyBorder="1" applyAlignment="1" applyProtection="1"/>
    <xf numFmtId="3" fontId="19" fillId="2" borderId="21" xfId="0" quotePrefix="1" applyNumberFormat="1" applyFont="1" applyFill="1" applyBorder="1" applyAlignment="1" applyProtection="1">
      <alignment horizontal="center"/>
    </xf>
    <xf numFmtId="0" fontId="5" fillId="10" borderId="32" xfId="0" applyFont="1" applyFill="1" applyBorder="1" applyAlignment="1" applyProtection="1">
      <alignment horizontal="left"/>
    </xf>
    <xf numFmtId="0" fontId="3" fillId="10" borderId="32" xfId="0" applyFont="1" applyFill="1" applyBorder="1" applyAlignment="1" applyProtection="1">
      <alignment horizontal="left"/>
    </xf>
    <xf numFmtId="3" fontId="3" fillId="10" borderId="32" xfId="0" applyNumberFormat="1" applyFont="1" applyFill="1" applyBorder="1" applyAlignment="1" applyProtection="1"/>
    <xf numFmtId="3" fontId="10" fillId="10" borderId="33" xfId="0" applyNumberFormat="1" applyFont="1" applyFill="1" applyBorder="1" applyAlignment="1" applyProtection="1"/>
    <xf numFmtId="3" fontId="10" fillId="10" borderId="34" xfId="0" applyNumberFormat="1" applyFont="1" applyFill="1" applyBorder="1" applyAlignment="1" applyProtection="1"/>
    <xf numFmtId="3" fontId="23" fillId="10" borderId="34" xfId="2" applyNumberFormat="1" applyFont="1" applyFill="1" applyBorder="1" applyAlignment="1" applyProtection="1">
      <alignment vertical="center"/>
    </xf>
    <xf numFmtId="3" fontId="10" fillId="10" borderId="35" xfId="0" applyNumberFormat="1" applyFont="1" applyFill="1" applyBorder="1" applyAlignment="1" applyProtection="1"/>
    <xf numFmtId="3" fontId="19" fillId="10" borderId="34" xfId="0" applyNumberFormat="1" applyFont="1" applyFill="1" applyBorder="1" applyAlignment="1" applyProtection="1">
      <alignment horizontal="center"/>
    </xf>
    <xf numFmtId="3" fontId="10" fillId="2" borderId="93" xfId="0" quotePrefix="1" applyNumberFormat="1" applyFont="1" applyFill="1" applyBorder="1" applyAlignment="1" applyProtection="1"/>
    <xf numFmtId="3" fontId="10" fillId="2" borderId="94" xfId="0" quotePrefix="1" applyNumberFormat="1" applyFont="1" applyFill="1" applyBorder="1" applyAlignment="1" applyProtection="1"/>
    <xf numFmtId="3" fontId="10" fillId="2" borderId="80" xfId="0" quotePrefix="1" applyNumberFormat="1" applyFont="1" applyFill="1" applyBorder="1" applyAlignment="1" applyProtection="1"/>
    <xf numFmtId="3" fontId="10" fillId="2" borderId="95" xfId="0" quotePrefix="1" applyNumberFormat="1" applyFont="1" applyFill="1" applyBorder="1" applyAlignment="1" applyProtection="1"/>
    <xf numFmtId="3" fontId="19" fillId="2" borderId="80" xfId="0" quotePrefix="1" applyNumberFormat="1" applyFont="1" applyFill="1" applyBorder="1" applyAlignment="1" applyProtection="1">
      <alignment horizontal="center"/>
    </xf>
    <xf numFmtId="3" fontId="10" fillId="2" borderId="52" xfId="0" quotePrefix="1" applyNumberFormat="1" applyFont="1" applyFill="1" applyBorder="1" applyAlignment="1" applyProtection="1"/>
    <xf numFmtId="3" fontId="10" fillId="2" borderId="53" xfId="0" quotePrefix="1" applyNumberFormat="1" applyFont="1" applyFill="1" applyBorder="1" applyAlignment="1" applyProtection="1"/>
    <xf numFmtId="3" fontId="10" fillId="2" borderId="54" xfId="0" quotePrefix="1" applyNumberFormat="1" applyFont="1" applyFill="1" applyBorder="1" applyAlignment="1" applyProtection="1"/>
    <xf numFmtId="3" fontId="10" fillId="2" borderId="55" xfId="0" quotePrefix="1" applyNumberFormat="1" applyFont="1" applyFill="1" applyBorder="1" applyAlignment="1" applyProtection="1"/>
    <xf numFmtId="3" fontId="19" fillId="2" borderId="54" xfId="0" quotePrefix="1" applyNumberFormat="1" applyFont="1" applyFill="1" applyBorder="1" applyAlignment="1" applyProtection="1">
      <alignment horizontal="center"/>
    </xf>
    <xf numFmtId="3" fontId="10" fillId="2" borderId="41" xfId="0" quotePrefix="1" applyNumberFormat="1" applyFont="1" applyFill="1" applyBorder="1" applyAlignment="1" applyProtection="1"/>
    <xf numFmtId="3" fontId="10" fillId="2" borderId="42" xfId="0" quotePrefix="1" applyNumberFormat="1" applyFont="1" applyFill="1" applyBorder="1" applyAlignment="1" applyProtection="1"/>
    <xf numFmtId="3" fontId="10" fillId="2" borderId="43" xfId="0" quotePrefix="1" applyNumberFormat="1" applyFont="1" applyFill="1" applyBorder="1" applyAlignment="1" applyProtection="1"/>
    <xf numFmtId="3" fontId="10" fillId="2" borderId="44" xfId="0" quotePrefix="1" applyNumberFormat="1" applyFont="1" applyFill="1" applyBorder="1" applyAlignment="1" applyProtection="1"/>
    <xf numFmtId="3" fontId="19" fillId="2" borderId="43" xfId="0" quotePrefix="1" applyNumberFormat="1" applyFont="1" applyFill="1" applyBorder="1" applyAlignment="1" applyProtection="1">
      <alignment horizontal="center"/>
    </xf>
    <xf numFmtId="0" fontId="10" fillId="11" borderId="26" xfId="0" applyFont="1" applyFill="1" applyBorder="1" applyAlignment="1" applyProtection="1">
      <alignment horizontal="left"/>
    </xf>
    <xf numFmtId="0" fontId="10" fillId="11" borderId="26" xfId="0" quotePrefix="1" applyFont="1" applyFill="1" applyBorder="1" applyAlignment="1" applyProtection="1">
      <alignment horizontal="left"/>
    </xf>
    <xf numFmtId="3" fontId="10" fillId="11" borderId="26" xfId="0" quotePrefix="1" applyNumberFormat="1" applyFont="1" applyFill="1" applyBorder="1" applyAlignment="1" applyProtection="1"/>
    <xf numFmtId="3" fontId="10" fillId="11" borderId="27" xfId="0" quotePrefix="1" applyNumberFormat="1" applyFont="1" applyFill="1" applyBorder="1" applyAlignment="1" applyProtection="1"/>
    <xf numFmtId="3" fontId="10" fillId="11" borderId="5" xfId="0" quotePrefix="1" applyNumberFormat="1" applyFont="1" applyFill="1" applyBorder="1" applyAlignment="1" applyProtection="1"/>
    <xf numFmtId="3" fontId="10" fillId="11" borderId="20" xfId="0" quotePrefix="1" applyNumberFormat="1" applyFont="1" applyFill="1" applyBorder="1" applyAlignment="1" applyProtection="1"/>
    <xf numFmtId="3" fontId="19" fillId="11" borderId="5" xfId="0" quotePrefix="1" applyNumberFormat="1" applyFont="1" applyFill="1" applyBorder="1" applyAlignment="1" applyProtection="1">
      <alignment horizontal="center"/>
    </xf>
    <xf numFmtId="43" fontId="10" fillId="2" borderId="93" xfId="1" applyFont="1" applyFill="1" applyBorder="1" applyAlignment="1" applyProtection="1">
      <alignment horizontal="left"/>
    </xf>
    <xf numFmtId="0" fontId="20" fillId="2" borderId="93" xfId="0" applyFont="1" applyFill="1" applyBorder="1" applyAlignment="1" applyProtection="1">
      <alignment horizontal="left"/>
    </xf>
    <xf numFmtId="0" fontId="10" fillId="2" borderId="57" xfId="0" quotePrefix="1" applyFont="1" applyFill="1" applyBorder="1" applyAlignment="1" applyProtection="1">
      <alignment horizontal="left"/>
    </xf>
    <xf numFmtId="1" fontId="10" fillId="0" borderId="31" xfId="0" quotePrefix="1" applyNumberFormat="1" applyFont="1" applyBorder="1" applyAlignment="1" applyProtection="1"/>
    <xf numFmtId="0" fontId="5" fillId="5" borderId="32" xfId="0" quotePrefix="1" applyFont="1" applyFill="1" applyBorder="1" applyAlignment="1" applyProtection="1">
      <alignment horizontal="left"/>
    </xf>
    <xf numFmtId="0" fontId="3" fillId="5" borderId="32" xfId="0" applyFont="1" applyFill="1" applyBorder="1" applyAlignment="1" applyProtection="1">
      <alignment horizontal="left"/>
    </xf>
    <xf numFmtId="0" fontId="3" fillId="5" borderId="32" xfId="0" quotePrefix="1" applyFont="1" applyFill="1" applyBorder="1" applyAlignment="1" applyProtection="1">
      <alignment horizontal="left"/>
    </xf>
    <xf numFmtId="3" fontId="3" fillId="5" borderId="32" xfId="0" applyNumberFormat="1" applyFont="1" applyFill="1" applyBorder="1" applyAlignment="1" applyProtection="1"/>
    <xf numFmtId="3" fontId="10" fillId="5" borderId="33" xfId="0" applyNumberFormat="1" applyFont="1" applyFill="1" applyBorder="1" applyAlignment="1" applyProtection="1"/>
    <xf numFmtId="3" fontId="10" fillId="5" borderId="34" xfId="0" applyNumberFormat="1" applyFont="1" applyFill="1" applyBorder="1" applyAlignment="1" applyProtection="1"/>
    <xf numFmtId="3" fontId="10" fillId="5" borderId="35" xfId="0" applyNumberFormat="1" applyFont="1" applyFill="1" applyBorder="1" applyAlignment="1" applyProtection="1"/>
    <xf numFmtId="1" fontId="10" fillId="0" borderId="98" xfId="0" quotePrefix="1" applyNumberFormat="1" applyFont="1" applyBorder="1" applyAlignment="1" applyProtection="1"/>
    <xf numFmtId="3" fontId="19" fillId="5" borderId="34" xfId="0" applyNumberFormat="1" applyFont="1" applyFill="1" applyBorder="1" applyAlignment="1" applyProtection="1">
      <alignment horizontal="center"/>
    </xf>
    <xf numFmtId="0" fontId="5" fillId="7" borderId="99" xfId="0" applyFont="1" applyFill="1" applyBorder="1" applyAlignment="1" applyProtection="1">
      <alignment horizontal="left"/>
    </xf>
    <xf numFmtId="0" fontId="3" fillId="7" borderId="99" xfId="0" applyFont="1" applyFill="1" applyBorder="1" applyAlignment="1" applyProtection="1">
      <alignment horizontal="left"/>
    </xf>
    <xf numFmtId="167" fontId="3" fillId="7" borderId="99" xfId="0" applyNumberFormat="1" applyFont="1" applyFill="1" applyBorder="1" applyAlignment="1" applyProtection="1"/>
    <xf numFmtId="167" fontId="10" fillId="8" borderId="100" xfId="0" applyNumberFormat="1" applyFont="1" applyFill="1" applyBorder="1" applyAlignment="1" applyProtection="1"/>
    <xf numFmtId="167" fontId="10" fillId="8" borderId="101" xfId="0" applyNumberFormat="1" applyFont="1" applyFill="1" applyBorder="1" applyAlignment="1" applyProtection="1"/>
    <xf numFmtId="167" fontId="10" fillId="8" borderId="102" xfId="0" applyNumberFormat="1" applyFont="1" applyFill="1" applyBorder="1" applyAlignment="1" applyProtection="1"/>
    <xf numFmtId="3" fontId="19" fillId="7" borderId="101" xfId="0" applyNumberFormat="1" applyFont="1" applyFill="1" applyBorder="1" applyAlignment="1" applyProtection="1">
      <alignment horizontal="center"/>
    </xf>
    <xf numFmtId="0" fontId="24" fillId="12" borderId="103" xfId="3" applyFont="1" applyFill="1" applyBorder="1" applyAlignment="1" applyProtection="1">
      <alignment horizontal="center"/>
    </xf>
    <xf numFmtId="0" fontId="2" fillId="2" borderId="104" xfId="0" quotePrefix="1" applyFont="1" applyFill="1" applyBorder="1" applyAlignment="1" applyProtection="1">
      <alignment horizontal="left"/>
    </xf>
    <xf numFmtId="167" fontId="25" fillId="2" borderId="104" xfId="0" quotePrefix="1" applyNumberFormat="1" applyFont="1" applyFill="1" applyBorder="1" applyAlignment="1" applyProtection="1"/>
    <xf numFmtId="167" fontId="26" fillId="2" borderId="104" xfId="0" quotePrefix="1" applyNumberFormat="1" applyFont="1" applyFill="1" applyBorder="1" applyAlignment="1" applyProtection="1"/>
    <xf numFmtId="167" fontId="26" fillId="2" borderId="97" xfId="0" quotePrefix="1" applyNumberFormat="1" applyFont="1" applyFill="1" applyBorder="1" applyAlignment="1" applyProtection="1"/>
    <xf numFmtId="3" fontId="19" fillId="2" borderId="25" xfId="0" quotePrefix="1" applyNumberFormat="1" applyFont="1" applyFill="1" applyBorder="1" applyAlignment="1" applyProtection="1">
      <alignment horizontal="center"/>
    </xf>
    <xf numFmtId="0" fontId="3" fillId="7" borderId="32" xfId="0" applyFont="1" applyFill="1" applyBorder="1" applyAlignment="1" applyProtection="1">
      <alignment horizontal="left"/>
    </xf>
    <xf numFmtId="167" fontId="3" fillId="7" borderId="32" xfId="0" applyNumberFormat="1" applyFont="1" applyFill="1" applyBorder="1" applyAlignment="1" applyProtection="1">
      <alignment horizontal="right"/>
    </xf>
    <xf numFmtId="167" fontId="10" fillId="8" borderId="33" xfId="0" applyNumberFormat="1" applyFont="1" applyFill="1" applyBorder="1" applyAlignment="1" applyProtection="1">
      <alignment horizontal="right"/>
    </xf>
    <xf numFmtId="167" fontId="10" fillId="8" borderId="34" xfId="0" applyNumberFormat="1" applyFont="1" applyFill="1" applyBorder="1" applyAlignment="1" applyProtection="1">
      <alignment horizontal="right"/>
    </xf>
    <xf numFmtId="167" fontId="10" fillId="8" borderId="35" xfId="0" applyNumberFormat="1" applyFont="1" applyFill="1" applyBorder="1" applyAlignment="1" applyProtection="1">
      <alignment horizontal="right"/>
    </xf>
    <xf numFmtId="1" fontId="3" fillId="0" borderId="28" xfId="0" applyNumberFormat="1" applyFont="1" applyBorder="1" applyAlignment="1" applyProtection="1">
      <alignment horizontal="right"/>
    </xf>
    <xf numFmtId="3" fontId="19" fillId="7" borderId="34" xfId="0" applyNumberFormat="1" applyFont="1" applyFill="1" applyBorder="1" applyAlignment="1" applyProtection="1">
      <alignment horizontal="center"/>
    </xf>
    <xf numFmtId="0" fontId="3" fillId="2" borderId="12" xfId="0" applyFont="1" applyFill="1" applyBorder="1" applyAlignment="1" applyProtection="1">
      <alignment horizontal="left"/>
    </xf>
    <xf numFmtId="3" fontId="3" fillId="2" borderId="12" xfId="0" applyNumberFormat="1" applyFont="1" applyFill="1" applyBorder="1" applyAlignment="1" applyProtection="1">
      <alignment horizontal="right"/>
    </xf>
    <xf numFmtId="3" fontId="3" fillId="13" borderId="12" xfId="0" applyNumberFormat="1" applyFont="1" applyFill="1" applyBorder="1" applyAlignment="1" applyProtection="1">
      <alignment horizontal="right"/>
    </xf>
    <xf numFmtId="3" fontId="10" fillId="2" borderId="29" xfId="0" applyNumberFormat="1" applyFont="1" applyFill="1" applyBorder="1" applyAlignment="1" applyProtection="1">
      <alignment horizontal="right"/>
    </xf>
    <xf numFmtId="3" fontId="10" fillId="2" borderId="21" xfId="0" applyNumberFormat="1" applyFont="1" applyFill="1" applyBorder="1" applyAlignment="1" applyProtection="1">
      <alignment horizontal="right"/>
    </xf>
    <xf numFmtId="3" fontId="10" fillId="2" borderId="30" xfId="0" applyNumberFormat="1" applyFont="1" applyFill="1" applyBorder="1" applyAlignment="1" applyProtection="1">
      <alignment horizontal="right"/>
    </xf>
    <xf numFmtId="1" fontId="3" fillId="0" borderId="12" xfId="0" applyNumberFormat="1" applyFont="1" applyBorder="1" applyAlignment="1" applyProtection="1">
      <alignment horizontal="right"/>
    </xf>
    <xf numFmtId="3" fontId="19" fillId="2" borderId="21" xfId="0" applyNumberFormat="1" applyFont="1" applyFill="1" applyBorder="1" applyAlignment="1" applyProtection="1">
      <alignment horizontal="center"/>
    </xf>
    <xf numFmtId="0" fontId="2" fillId="2" borderId="105" xfId="0" applyFont="1" applyFill="1" applyBorder="1" applyProtection="1"/>
    <xf numFmtId="1" fontId="10" fillId="0" borderId="48" xfId="0" quotePrefix="1" applyNumberFormat="1" applyFont="1" applyBorder="1" applyAlignment="1" applyProtection="1"/>
    <xf numFmtId="166" fontId="10" fillId="0" borderId="105" xfId="0" applyNumberFormat="1" applyFont="1" applyBorder="1" applyProtection="1"/>
    <xf numFmtId="0" fontId="2" fillId="2" borderId="106" xfId="0" applyFont="1" applyFill="1" applyBorder="1" applyProtection="1"/>
    <xf numFmtId="0" fontId="10" fillId="14" borderId="48" xfId="0" applyFont="1" applyFill="1" applyBorder="1" applyAlignment="1" applyProtection="1">
      <alignment horizontal="left"/>
    </xf>
    <xf numFmtId="3" fontId="10" fillId="14" borderId="48" xfId="0" quotePrefix="1" applyNumberFormat="1" applyFont="1" applyFill="1" applyBorder="1" applyAlignment="1" applyProtection="1"/>
    <xf numFmtId="3" fontId="10" fillId="14" borderId="49" xfId="0" quotePrefix="1" applyNumberFormat="1" applyFont="1" applyFill="1" applyBorder="1" applyAlignment="1" applyProtection="1"/>
    <xf numFmtId="3" fontId="10" fillId="14" borderId="50" xfId="0" quotePrefix="1" applyNumberFormat="1" applyFont="1" applyFill="1" applyBorder="1" applyAlignment="1" applyProtection="1"/>
    <xf numFmtId="3" fontId="10" fillId="14" borderId="51" xfId="0" quotePrefix="1" applyNumberFormat="1" applyFont="1" applyFill="1" applyBorder="1" applyAlignment="1" applyProtection="1"/>
    <xf numFmtId="3" fontId="10" fillId="0" borderId="52" xfId="0" quotePrefix="1" applyNumberFormat="1" applyFont="1" applyBorder="1" applyAlignment="1" applyProtection="1"/>
    <xf numFmtId="3" fontId="19" fillId="14" borderId="50" xfId="0" quotePrefix="1" applyNumberFormat="1" applyFont="1" applyFill="1" applyBorder="1" applyAlignment="1" applyProtection="1">
      <alignment horizontal="center"/>
    </xf>
    <xf numFmtId="166" fontId="10" fillId="0" borderId="106" xfId="0" applyNumberFormat="1" applyFont="1" applyBorder="1" applyProtection="1"/>
    <xf numFmtId="0" fontId="10" fillId="14" borderId="52" xfId="0" applyFont="1" applyFill="1" applyBorder="1" applyAlignment="1" applyProtection="1">
      <alignment horizontal="left"/>
    </xf>
    <xf numFmtId="3" fontId="10" fillId="14" borderId="52" xfId="0" quotePrefix="1" applyNumberFormat="1" applyFont="1" applyFill="1" applyBorder="1" applyAlignment="1" applyProtection="1"/>
    <xf numFmtId="3" fontId="10" fillId="14" borderId="53" xfId="0" quotePrefix="1" applyNumberFormat="1" applyFont="1" applyFill="1" applyBorder="1" applyAlignment="1" applyProtection="1"/>
    <xf numFmtId="3" fontId="10" fillId="14" borderId="54" xfId="0" quotePrefix="1" applyNumberFormat="1" applyFont="1" applyFill="1" applyBorder="1" applyAlignment="1" applyProtection="1"/>
    <xf numFmtId="3" fontId="10" fillId="14" borderId="55" xfId="0" quotePrefix="1" applyNumberFormat="1" applyFont="1" applyFill="1" applyBorder="1" applyAlignment="1" applyProtection="1"/>
    <xf numFmtId="3" fontId="19" fillId="14" borderId="54" xfId="0" quotePrefix="1" applyNumberFormat="1" applyFont="1" applyFill="1" applyBorder="1" applyAlignment="1" applyProtection="1">
      <alignment horizontal="center"/>
    </xf>
    <xf numFmtId="166" fontId="10" fillId="14" borderId="52" xfId="0" applyNumberFormat="1" applyFont="1" applyFill="1" applyBorder="1" applyProtection="1"/>
    <xf numFmtId="166" fontId="10" fillId="14" borderId="57" xfId="0" applyNumberFormat="1" applyFont="1" applyFill="1" applyBorder="1" applyProtection="1"/>
    <xf numFmtId="3" fontId="10" fillId="14" borderId="57" xfId="0" quotePrefix="1" applyNumberFormat="1" applyFont="1" applyFill="1" applyBorder="1" applyAlignment="1" applyProtection="1"/>
    <xf numFmtId="3" fontId="10" fillId="14" borderId="58" xfId="0" quotePrefix="1" applyNumberFormat="1" applyFont="1" applyFill="1" applyBorder="1" applyAlignment="1" applyProtection="1"/>
    <xf numFmtId="3" fontId="10" fillId="14" borderId="59" xfId="0" quotePrefix="1" applyNumberFormat="1" applyFont="1" applyFill="1" applyBorder="1" applyAlignment="1" applyProtection="1"/>
    <xf numFmtId="3" fontId="10" fillId="14" borderId="60" xfId="0" quotePrefix="1" applyNumberFormat="1" applyFont="1" applyFill="1" applyBorder="1" applyAlignment="1" applyProtection="1"/>
    <xf numFmtId="3" fontId="19" fillId="14" borderId="59" xfId="0" quotePrefix="1" applyNumberFormat="1" applyFont="1" applyFill="1" applyBorder="1" applyAlignment="1" applyProtection="1">
      <alignment horizontal="center"/>
    </xf>
    <xf numFmtId="1" fontId="10" fillId="0" borderId="52" xfId="0" quotePrefix="1" applyNumberFormat="1" applyFont="1" applyBorder="1" applyAlignment="1" applyProtection="1"/>
    <xf numFmtId="0" fontId="10" fillId="14" borderId="57" xfId="0" applyFont="1" applyFill="1" applyBorder="1" applyAlignment="1" applyProtection="1">
      <alignment horizontal="left"/>
    </xf>
    <xf numFmtId="0" fontId="10" fillId="14" borderId="48" xfId="0" quotePrefix="1" applyFont="1" applyFill="1" applyBorder="1" applyAlignment="1" applyProtection="1">
      <alignment horizontal="left"/>
    </xf>
    <xf numFmtId="0" fontId="3" fillId="14" borderId="57" xfId="0" applyFont="1" applyFill="1" applyBorder="1" applyAlignment="1" applyProtection="1">
      <alignment horizontal="left"/>
    </xf>
    <xf numFmtId="0" fontId="3" fillId="2" borderId="93" xfId="0" quotePrefix="1" applyFont="1" applyFill="1" applyBorder="1" applyAlignment="1" applyProtection="1">
      <alignment horizontal="left"/>
    </xf>
    <xf numFmtId="166" fontId="10" fillId="2" borderId="52" xfId="0" applyNumberFormat="1" applyFont="1" applyFill="1" applyBorder="1" applyProtection="1"/>
    <xf numFmtId="1" fontId="3" fillId="0" borderId="52" xfId="0" applyNumberFormat="1" applyFont="1" applyBorder="1" applyAlignment="1" applyProtection="1"/>
    <xf numFmtId="0" fontId="2" fillId="2" borderId="107" xfId="0" applyFont="1" applyFill="1" applyBorder="1" applyProtection="1"/>
    <xf numFmtId="0" fontId="10" fillId="14" borderId="69" xfId="0" applyFont="1" applyFill="1" applyBorder="1" applyAlignment="1" applyProtection="1">
      <alignment horizontal="left"/>
    </xf>
    <xf numFmtId="3" fontId="10" fillId="14" borderId="69" xfId="0" applyNumberFormat="1" applyFont="1" applyFill="1" applyBorder="1" applyAlignment="1" applyProtection="1"/>
    <xf numFmtId="3" fontId="10" fillId="14" borderId="108" xfId="0" applyNumberFormat="1" applyFont="1" applyFill="1" applyBorder="1" applyAlignment="1" applyProtection="1"/>
    <xf numFmtId="3" fontId="10" fillId="14" borderId="109" xfId="0" applyNumberFormat="1" applyFont="1" applyFill="1" applyBorder="1" applyAlignment="1" applyProtection="1"/>
    <xf numFmtId="3" fontId="10" fillId="14" borderId="110" xfId="0" applyNumberFormat="1" applyFont="1" applyFill="1" applyBorder="1" applyAlignment="1" applyProtection="1"/>
    <xf numFmtId="1" fontId="3" fillId="0" borderId="111" xfId="0" applyNumberFormat="1" applyFont="1" applyBorder="1" applyAlignment="1" applyProtection="1"/>
    <xf numFmtId="3" fontId="19" fillId="14" borderId="109" xfId="0" applyNumberFormat="1" applyFont="1" applyFill="1" applyBorder="1" applyAlignment="1" applyProtection="1">
      <alignment horizontal="center"/>
    </xf>
    <xf numFmtId="166" fontId="10" fillId="0" borderId="107" xfId="0" applyNumberFormat="1" applyFont="1" applyBorder="1" applyProtection="1"/>
    <xf numFmtId="166" fontId="10" fillId="2" borderId="112" xfId="0" applyNumberFormat="1" applyFont="1" applyFill="1" applyBorder="1" applyProtection="1"/>
    <xf numFmtId="1" fontId="3" fillId="2" borderId="28" xfId="0" applyNumberFormat="1" applyFont="1" applyFill="1" applyBorder="1" applyAlignment="1" applyProtection="1"/>
    <xf numFmtId="1" fontId="10" fillId="2" borderId="0" xfId="0" quotePrefix="1" applyNumberFormat="1" applyFont="1" applyFill="1" applyBorder="1" applyAlignment="1" applyProtection="1">
      <alignment horizontal="right"/>
    </xf>
    <xf numFmtId="1" fontId="3" fillId="2" borderId="113" xfId="0" applyNumberFormat="1" applyFont="1" applyFill="1" applyBorder="1" applyAlignment="1" applyProtection="1"/>
    <xf numFmtId="1" fontId="3" fillId="0" borderId="113" xfId="0" applyNumberFormat="1" applyFont="1" applyBorder="1" applyAlignment="1" applyProtection="1"/>
    <xf numFmtId="0" fontId="10" fillId="2" borderId="114" xfId="0" applyFont="1" applyFill="1" applyBorder="1" applyAlignment="1" applyProtection="1">
      <alignment horizontal="left"/>
    </xf>
    <xf numFmtId="0" fontId="10" fillId="2" borderId="112" xfId="0" applyFont="1" applyFill="1" applyBorder="1" applyAlignment="1" applyProtection="1">
      <alignment horizontal="left"/>
    </xf>
    <xf numFmtId="1" fontId="3" fillId="2" borderId="68" xfId="0" applyNumberFormat="1" applyFont="1" applyFill="1" applyBorder="1" applyProtection="1"/>
    <xf numFmtId="1" fontId="3" fillId="0" borderId="96" xfId="0" applyNumberFormat="1" applyFont="1" applyBorder="1" applyProtection="1"/>
    <xf numFmtId="1" fontId="3" fillId="0" borderId="68" xfId="0" applyNumberFormat="1" applyFont="1" applyBorder="1" applyProtection="1"/>
    <xf numFmtId="1" fontId="3" fillId="2" borderId="115" xfId="0" applyNumberFormat="1" applyFont="1" applyFill="1" applyBorder="1" applyProtection="1"/>
    <xf numFmtId="0" fontId="10" fillId="2" borderId="116" xfId="0" applyFont="1" applyFill="1" applyBorder="1" applyAlignment="1" applyProtection="1">
      <alignment horizontal="left"/>
    </xf>
    <xf numFmtId="3" fontId="10" fillId="2" borderId="0" xfId="0" applyNumberFormat="1" applyFont="1" applyFill="1" applyBorder="1" applyProtection="1"/>
    <xf numFmtId="0" fontId="27" fillId="2" borderId="0" xfId="3" applyFont="1" applyFill="1" applyBorder="1" applyProtection="1"/>
    <xf numFmtId="0" fontId="2" fillId="2" borderId="11" xfId="0" quotePrefix="1" applyFont="1" applyFill="1" applyBorder="1" applyAlignment="1" applyProtection="1">
      <alignment horizontal="left"/>
    </xf>
    <xf numFmtId="167" fontId="25" fillId="2" borderId="11" xfId="0" quotePrefix="1" applyNumberFormat="1" applyFont="1" applyFill="1" applyBorder="1" applyAlignment="1" applyProtection="1"/>
    <xf numFmtId="167" fontId="26" fillId="2" borderId="11" xfId="0" quotePrefix="1" applyNumberFormat="1" applyFont="1" applyFill="1" applyBorder="1" applyAlignment="1" applyProtection="1"/>
    <xf numFmtId="1" fontId="3" fillId="0" borderId="0" xfId="0" applyNumberFormat="1" applyFont="1" applyBorder="1" applyProtection="1"/>
    <xf numFmtId="0" fontId="10" fillId="2" borderId="0" xfId="0" applyFont="1" applyFill="1" applyBorder="1" applyAlignment="1" applyProtection="1">
      <alignment horizontal="left"/>
    </xf>
    <xf numFmtId="1" fontId="3" fillId="2" borderId="0" xfId="0" applyNumberFormat="1" applyFont="1" applyFill="1" applyBorder="1" applyProtection="1"/>
    <xf numFmtId="0" fontId="12" fillId="2" borderId="0" xfId="2" applyFont="1" applyFill="1" applyBorder="1" applyAlignment="1" applyProtection="1">
      <alignment horizontal="left" vertical="center"/>
    </xf>
    <xf numFmtId="1" fontId="3" fillId="2" borderId="36" xfId="0" applyNumberFormat="1" applyFont="1" applyFill="1" applyBorder="1" applyProtection="1"/>
    <xf numFmtId="0" fontId="28" fillId="5" borderId="5" xfId="2" applyFont="1" applyFill="1" applyBorder="1" applyAlignment="1" applyProtection="1">
      <alignment horizontal="center" vertical="center"/>
    </xf>
    <xf numFmtId="0" fontId="12" fillId="2" borderId="0" xfId="2" applyFont="1" applyFill="1" applyBorder="1" applyAlignment="1" applyProtection="1">
      <alignment horizontal="right" vertical="center"/>
    </xf>
    <xf numFmtId="0" fontId="29" fillId="5" borderId="5" xfId="2" applyFont="1" applyFill="1" applyBorder="1" applyAlignment="1" applyProtection="1">
      <alignment horizontal="center" vertical="center"/>
    </xf>
    <xf numFmtId="0" fontId="10" fillId="2" borderId="0" xfId="0" applyFont="1" applyFill="1" applyBorder="1" applyAlignment="1" applyProtection="1">
      <alignment horizontal="right"/>
    </xf>
    <xf numFmtId="14" fontId="30" fillId="8" borderId="5" xfId="4" applyNumberFormat="1" applyFont="1" applyFill="1" applyBorder="1" applyAlignment="1" applyProtection="1">
      <alignment horizontal="center" vertical="center"/>
    </xf>
    <xf numFmtId="0" fontId="18" fillId="2" borderId="0" xfId="0" applyFont="1" applyFill="1" applyBorder="1" applyAlignment="1" applyProtection="1">
      <alignment horizontal="center"/>
    </xf>
    <xf numFmtId="0" fontId="18" fillId="2" borderId="0" xfId="0" applyFont="1" applyFill="1" applyBorder="1" applyAlignment="1" applyProtection="1">
      <alignment horizontal="left"/>
    </xf>
    <xf numFmtId="1" fontId="31" fillId="2" borderId="0" xfId="0" applyNumberFormat="1" applyFont="1" applyFill="1" applyBorder="1" applyProtection="1"/>
    <xf numFmtId="0" fontId="33" fillId="2" borderId="0" xfId="0" applyFont="1" applyFill="1" applyProtection="1"/>
    <xf numFmtId="0" fontId="18" fillId="2" borderId="0" xfId="0" applyFont="1" applyFill="1" applyAlignment="1" applyProtection="1">
      <alignment horizontal="center"/>
    </xf>
    <xf numFmtId="0" fontId="19" fillId="2" borderId="0" xfId="0" applyFont="1" applyFill="1" applyBorder="1" applyAlignment="1" applyProtection="1">
      <alignment horizontal="right"/>
    </xf>
    <xf numFmtId="3" fontId="4" fillId="2" borderId="0" xfId="0" applyNumberFormat="1" applyFont="1" applyFill="1" applyProtection="1"/>
    <xf numFmtId="1" fontId="3" fillId="2" borderId="105" xfId="0" applyNumberFormat="1" applyFont="1" applyFill="1" applyBorder="1" applyProtection="1"/>
    <xf numFmtId="0" fontId="3" fillId="2" borderId="0" xfId="0" applyFont="1" applyFill="1" applyBorder="1" applyAlignment="1" applyProtection="1">
      <alignment horizontal="left"/>
    </xf>
    <xf numFmtId="1" fontId="19" fillId="2" borderId="0" xfId="0" applyNumberFormat="1" applyFont="1" applyFill="1" applyBorder="1" applyAlignment="1" applyProtection="1">
      <alignment horizontal="right"/>
    </xf>
    <xf numFmtId="3" fontId="4" fillId="2" borderId="105" xfId="0" applyNumberFormat="1" applyFont="1" applyFill="1" applyBorder="1" applyProtection="1"/>
    <xf numFmtId="0" fontId="4" fillId="2" borderId="105" xfId="0" applyFont="1" applyFill="1" applyBorder="1" applyProtection="1"/>
    <xf numFmtId="166" fontId="6" fillId="2" borderId="0" xfId="0" quotePrefix="1" applyNumberFormat="1" applyFont="1" applyFill="1" applyBorder="1" applyAlignment="1" applyProtection="1">
      <alignment horizontal="left"/>
    </xf>
    <xf numFmtId="3" fontId="3" fillId="2" borderId="0" xfId="0" applyNumberFormat="1" applyFont="1" applyFill="1" applyBorder="1" applyProtection="1"/>
    <xf numFmtId="0" fontId="19" fillId="2" borderId="0" xfId="0" quotePrefix="1" applyFont="1" applyFill="1" applyBorder="1" applyAlignment="1" applyProtection="1">
      <alignment horizontal="left"/>
    </xf>
    <xf numFmtId="0" fontId="2" fillId="3" borderId="0" xfId="0" applyFont="1" applyFill="1" applyProtection="1"/>
    <xf numFmtId="0" fontId="4" fillId="3" borderId="0" xfId="0" applyFont="1" applyFill="1" applyProtection="1"/>
    <xf numFmtId="3" fontId="34" fillId="2" borderId="107" xfId="0" applyNumberFormat="1" applyFont="1" applyFill="1" applyBorder="1" applyAlignment="1" applyProtection="1">
      <alignment horizontal="center" vertical="center"/>
    </xf>
    <xf numFmtId="1" fontId="13" fillId="5" borderId="6" xfId="2" applyNumberFormat="1" applyFont="1" applyFill="1" applyBorder="1" applyAlignment="1" applyProtection="1">
      <alignment horizontal="center" vertical="center"/>
    </xf>
    <xf numFmtId="1" fontId="13" fillId="5" borderId="7" xfId="2" applyNumberFormat="1" applyFont="1" applyFill="1" applyBorder="1" applyAlignment="1" applyProtection="1">
      <alignment horizontal="center" vertical="center"/>
    </xf>
    <xf numFmtId="0" fontId="12" fillId="2" borderId="8" xfId="2" applyFont="1" applyFill="1" applyBorder="1" applyAlignment="1" applyProtection="1">
      <alignment horizontal="right" vertical="top" wrapText="1"/>
    </xf>
    <xf numFmtId="0" fontId="12" fillId="2" borderId="0" xfId="2" applyFont="1" applyFill="1" applyAlignment="1" applyProtection="1">
      <alignment horizontal="right" vertical="top" wrapText="1"/>
    </xf>
    <xf numFmtId="0" fontId="17" fillId="7" borderId="14" xfId="2" applyFont="1" applyFill="1" applyBorder="1" applyAlignment="1" applyProtection="1">
      <alignment horizontal="center" vertical="center" wrapText="1"/>
    </xf>
    <xf numFmtId="0" fontId="17" fillId="7" borderId="18" xfId="2" applyFont="1" applyFill="1" applyBorder="1" applyAlignment="1" applyProtection="1">
      <alignment horizontal="center" vertical="center" wrapText="1"/>
    </xf>
    <xf numFmtId="0" fontId="11" fillId="7" borderId="14" xfId="0" applyFont="1" applyFill="1" applyBorder="1" applyAlignment="1" applyProtection="1">
      <alignment horizontal="center" vertical="center" wrapText="1"/>
    </xf>
    <xf numFmtId="0" fontId="11" fillId="7" borderId="18" xfId="0" applyFont="1" applyFill="1" applyBorder="1" applyAlignment="1" applyProtection="1">
      <alignment horizontal="center" vertical="center" wrapText="1"/>
    </xf>
    <xf numFmtId="0" fontId="32" fillId="2" borderId="8" xfId="2" applyFont="1" applyFill="1" applyBorder="1" applyAlignment="1" applyProtection="1">
      <alignment horizontal="center" vertical="center"/>
    </xf>
  </cellXfs>
  <cellStyles count="5">
    <cellStyle name="Normal 2" xfId="2"/>
    <cellStyle name="Normal_B3_2013" xfId="3"/>
    <cellStyle name="Normal_BIN 7301,7311 and 6301" xfId="4"/>
    <cellStyle name="Запетая" xfId="1" builtinId="3"/>
    <cellStyle name="Нормален" xfId="0" builtinId="0"/>
  </cellStyles>
  <dxfs count="252">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1_2024/11_RIOSV%20Plivdiv_B1_31012024_01_PRB%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9_2024/11_RIOSV%20Plivdiv_B1_30092024_01_PRB_3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10_2024/11_RIOSV%20Plivdiv_B1_31102024_01_PRB_3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11_2024/11_RIOSV%20Plivdiv_B1_30112024_01_PRB_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12_2024/11_RIOSV%20Plivdiv_B1_31122024_01_PRB_3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1_2024/11_RIOSV%20Plivdiv_B1_31012024_01_PRB_3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2_2024/11_RIOSV%20Plivdiv_B1_29022024_01_PRB_3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3_2024/11_RIOSV%20Plivdiv_B1_31032024_01_PRB_3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4_2024/11_RIOSV%20Plivdiv_B1_30042024_01_PRB_3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5_2024/11_RIOSV%20Plivdiv_B1_31052024_01_PRB_3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6_2024/11_RIOSV%20Plivdiv_B1_30062024_01_PRB_3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7_2024/11_RIOSV%20Plivdiv_B1_31072024_01_PRB_3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8_2024/11_RIOSV%20Plivdiv_B1_31082024_01_PRB_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sheetData sheetId="4"/>
      <sheetData sheetId="5">
        <row r="2">
          <cell r="A2">
            <v>0</v>
          </cell>
          <cell r="B2" t="str">
            <v>ОТЧЕТНИ ДАННИ ПО ЕБК ЗА ИЗПЪЛНЕНИЕТО НА БЮДЖЕТА</v>
          </cell>
          <cell r="C2" t="str">
            <v xml:space="preserve">                                  ОТЧЕТ ЗА КАСОВОТО ИЗПЪЛНЕНИЕ НА БЮДЖЕТА</v>
          </cell>
        </row>
        <row r="3">
          <cell r="A3">
            <v>33</v>
          </cell>
          <cell r="B3" t="str">
            <v>ОТЧЕТНИ ДАННИ ПО ЕБК ЗА СМЕТКИТЕ ЗА ЧУЖДИ СРЕДСТВА</v>
          </cell>
          <cell r="C3" t="str">
            <v xml:space="preserve">                   ОТЧЕТ ЗА КАСОВОТО ИЗПЪЛНЕНИЕ НА СМЕТКИТЕ ЗА ЧУЖДИ СРЕДСТВА</v>
          </cell>
        </row>
        <row r="4">
          <cell r="A4">
            <v>42</v>
          </cell>
          <cell r="B4" t="str">
            <v>ОТЧЕТНИ ДАННИ ПО ЕБК ЗА СМЕТКИТЕ ЗА СРЕДСТВАТА ОТ ЕВРОПЕЙСКИЯ СЪЮЗ - РА</v>
          </cell>
          <cell r="C4" t="str">
            <v>ОТЧЕТ ЗА КАСОВОТО ИЗПЪЛНЕНИЕ НА СМЕТКИТЕ ЗА СРЕДСТВАТА ОТ ЕВРОПЕЙСКИЯ СЪЮЗ - РА</v>
          </cell>
        </row>
        <row r="5">
          <cell r="A5">
            <v>96</v>
          </cell>
          <cell r="B5" t="str">
            <v>ОТЧЕТНИ ДАННИ ПО ЕБК ЗА СМЕТКИТЕ ЗА СРЕДСТВАТА ОТ ЕВРОПЕЙСКИЯ СЪЮЗ - ДЕС</v>
          </cell>
          <cell r="C5" t="str">
            <v>ОТЧЕТ ЗА КАСОВОТО ИЗПЪЛНЕНИЕ НА СМЕТКИТЕ ЗА СРЕДСТВАТА ОТ ЕВРОПЕЙСКИЯ СЪЮЗ - ДЕС</v>
          </cell>
        </row>
        <row r="6">
          <cell r="A6">
            <v>97</v>
          </cell>
          <cell r="B6" t="str">
            <v>ОТЧЕТНИ ДАННИ ПО ЕБК ЗА СМЕТКИТЕ ЗА СРЕДСТВАТА ОТ ЕВРОПЕЙСКИЯ СЪЮЗ - ДМП</v>
          </cell>
          <cell r="C6" t="str">
            <v>ОТЧЕТ ЗА КАСОВОТО ИЗПЪЛНЕНИЕ НА СМЕТКИТЕ ЗА СРЕДСТВАТА ОТ ЕВРОПЕЙСКИЯ СЪЮЗ - ДМП</v>
          </cell>
        </row>
        <row r="7">
          <cell r="A7">
            <v>98</v>
          </cell>
          <cell r="B7" t="str">
            <v>ОТЧЕТНИ ДАННИ ПО ЕБК ЗА СМЕТКИТЕ ЗА СРЕДСТВАТА ОТ ЕВРОПЕЙСКИЯ СЪЮЗ - КСФ</v>
          </cell>
          <cell r="C7" t="str">
            <v>ОТЧЕТ ЗА КАСОВОТО ИЗПЪЛНЕНИЕ НА СМЕТКИТЕ ЗА СРЕДСТВАТА ОТ ЕВРОПЕЙСКИЯ СЪЮЗ - КСФ</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45565</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-3882906</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8013979</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-4131073</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30.09.2024 г.</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ПЛОВДИВ</v>
          </cell>
          <cell r="F9">
            <v>45596</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-4035537</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8013979</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-3978442</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31.10.2024 г.</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ПЛОВДИВ</v>
          </cell>
          <cell r="F9">
            <v>45626</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-4440663</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8013978</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-3573315</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30.11.2024 г.</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45657</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-4739604</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8838399</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-4098795</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31.12.2024 г.</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45322</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-781941</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0</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781941</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31.01.2024 г.</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45351</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-1629038</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121416</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1507622</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29.02.2024 г.</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45382</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-1954703</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246216</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1708487</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31.03.2024 г.</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45412</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-2248680</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590158</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1658522</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30.04.2024 г.</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45443</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-2594476</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1211677</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1382799</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31.05.2024 г.</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45473</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-2783049</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3656545</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-873496</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30.06.2024 г.</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45504</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-3009797</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4633025</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-1623228</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31.07.2024 г.</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45535</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-3482968</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5497735</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0</v>
          </cell>
          <cell r="H527">
            <v>0</v>
          </cell>
          <cell r="I527">
            <v>0</v>
          </cell>
          <cell r="J527">
            <v>0</v>
          </cell>
        </row>
        <row r="534">
          <cell r="E534">
            <v>0</v>
          </cell>
          <cell r="G534">
            <v>0</v>
          </cell>
          <cell r="H534">
            <v>0</v>
          </cell>
          <cell r="I534">
            <v>0</v>
          </cell>
          <cell r="J534">
            <v>0</v>
          </cell>
        </row>
        <row r="539">
          <cell r="E539">
            <v>0</v>
          </cell>
          <cell r="G539">
            <v>0</v>
          </cell>
          <cell r="H539">
            <v>0</v>
          </cell>
          <cell r="I539">
            <v>0</v>
          </cell>
          <cell r="J539">
            <v>0</v>
          </cell>
        </row>
        <row r="547">
          <cell r="E547">
            <v>0</v>
          </cell>
          <cell r="G547">
            <v>-2014767</v>
          </cell>
          <cell r="H547">
            <v>0</v>
          </cell>
          <cell r="I547">
            <v>0</v>
          </cell>
          <cell r="J547">
            <v>0</v>
          </cell>
        </row>
        <row r="570">
          <cell r="H570">
            <v>0</v>
          </cell>
          <cell r="I570">
            <v>0</v>
          </cell>
          <cell r="J570">
            <v>0</v>
          </cell>
        </row>
        <row r="571">
          <cell r="G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I577">
            <v>0</v>
          </cell>
          <cell r="J577">
            <v>0</v>
          </cell>
        </row>
        <row r="578">
          <cell r="H578">
            <v>0</v>
          </cell>
          <cell r="I578">
            <v>0</v>
          </cell>
          <cell r="J578">
            <v>0</v>
          </cell>
        </row>
        <row r="579">
          <cell r="G579">
            <v>0</v>
          </cell>
          <cell r="I579">
            <v>0</v>
          </cell>
          <cell r="J579">
            <v>0</v>
          </cell>
        </row>
        <row r="580">
          <cell r="G580">
            <v>0</v>
          </cell>
          <cell r="H580">
            <v>0</v>
          </cell>
          <cell r="J580">
            <v>0</v>
          </cell>
        </row>
        <row r="581">
          <cell r="G581">
            <v>0</v>
          </cell>
          <cell r="H581">
            <v>0</v>
          </cell>
          <cell r="J581">
            <v>0</v>
          </cell>
        </row>
        <row r="582">
          <cell r="G582">
            <v>0</v>
          </cell>
          <cell r="I582">
            <v>0</v>
          </cell>
        </row>
        <row r="583">
          <cell r="G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G590">
            <v>0</v>
          </cell>
          <cell r="H590">
            <v>0</v>
          </cell>
          <cell r="I590">
            <v>0</v>
          </cell>
          <cell r="J590">
            <v>0</v>
          </cell>
        </row>
        <row r="591">
          <cell r="H591">
            <v>0</v>
          </cell>
          <cell r="I591">
            <v>0</v>
          </cell>
          <cell r="J591">
            <v>0</v>
          </cell>
        </row>
        <row r="592">
          <cell r="G592">
            <v>0</v>
          </cell>
          <cell r="H592">
            <v>0</v>
          </cell>
          <cell r="I592">
            <v>0</v>
          </cell>
          <cell r="J592">
            <v>0</v>
          </cell>
        </row>
        <row r="593">
          <cell r="H593">
            <v>0</v>
          </cell>
          <cell r="I593">
            <v>0</v>
          </cell>
          <cell r="J593">
            <v>0</v>
          </cell>
        </row>
        <row r="594">
          <cell r="E594">
            <v>0</v>
          </cell>
          <cell r="G594">
            <v>0</v>
          </cell>
          <cell r="H594">
            <v>0</v>
          </cell>
          <cell r="I594">
            <v>0</v>
          </cell>
          <cell r="J594">
            <v>0</v>
          </cell>
        </row>
        <row r="597">
          <cell r="E597">
            <v>0</v>
          </cell>
          <cell r="J597">
            <v>0</v>
          </cell>
        </row>
        <row r="608">
          <cell r="B608" t="str">
            <v>31.08.2024 г.</v>
          </cell>
        </row>
      </sheetData>
      <sheetData sheetId="4"/>
      <sheetData sheetId="5"/>
    </sheetDataSet>
  </externalBook>
</externalLink>
</file>

<file path=xl/theme/theme1.xml><?xml version="1.0" encoding="utf-8"?>
<a:theme xmlns:a="http://schemas.openxmlformats.org/drawingml/2006/main" name="Тема на Office">
  <a:themeElements>
    <a:clrScheme name="О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82" workbookViewId="0">
      <selection activeCell="B127" sqref="B127"/>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+[2]OTCHET!B9</f>
        <v>РИОСВ ПЛОВДИВ</v>
      </c>
      <c r="C11" s="22"/>
      <c r="D11" s="22"/>
      <c r="E11" s="23" t="s">
        <v>0</v>
      </c>
      <c r="F11" s="24">
        <f>[2]OTCHET!F9</f>
        <v>45322</v>
      </c>
      <c r="G11" s="25" t="s">
        <v>1</v>
      </c>
      <c r="H11" s="26">
        <f>+[2]OTCHET!H9</f>
        <v>471013</v>
      </c>
      <c r="I11" s="448">
        <f>+[2]OTCHET!I9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+[2]OTCHET!B12</f>
        <v>Министерство на околната среда и водите</v>
      </c>
      <c r="C13" s="31"/>
      <c r="D13" s="31"/>
      <c r="E13" s="35" t="str">
        <f>+[2]OTCHET!E12</f>
        <v>код по ЕБК:</v>
      </c>
      <c r="F13" s="36" t="str">
        <f>+[2]OTCHET!F12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+[2]OTCHET!E15</f>
        <v>33</v>
      </c>
      <c r="F15" s="41" t="str">
        <f>[2]OTCHET!F15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[2]OTCHET!E22+[2]OTCHET!E28+[2]OTCHET!E33+[2]OTCHET!E39+[2]OTCHET!E47+[2]OTCHET!E52+[2]OTCHET!E58+[2]OTCHET!E61+[2]OTCHET!E64+[2]OTCHET!E65+[2]OTCHET!E72+[2]OTCHET!E73</f>
        <v>0</v>
      </c>
      <c r="F23" s="111">
        <f t="shared" ref="F23:F88" si="1">+G23+H23+I23+J23</f>
        <v>0</v>
      </c>
      <c r="G23" s="112">
        <f>[2]OTCHET!G22+[2]OTCHET!G28+[2]OTCHET!G33+[2]OTCHET!G39+[2]OTCHET!G47+[2]OTCHET!G52+[2]OTCHET!G58+[2]OTCHET!G61+[2]OTCHET!G64+[2]OTCHET!G65+[2]OTCHET!G72+[2]OTCHET!G73</f>
        <v>0</v>
      </c>
      <c r="H23" s="113">
        <f>[2]OTCHET!H22+[2]OTCHET!H28+[2]OTCHET!H33+[2]OTCHET!H39+[2]OTCHET!H47+[2]OTCHET!H52+[2]OTCHET!H58+[2]OTCHET!H61+[2]OTCHET!H64+[2]OTCHET!H65+[2]OTCHET!H72+[2]OTCHET!H73</f>
        <v>0</v>
      </c>
      <c r="I23" s="113">
        <f>[2]OTCHET!I22+[2]OTCHET!I28+[2]OTCHET!I33+[2]OTCHET!I39+[2]OTCHET!I47+[2]OTCHET!I52+[2]OTCHET!I58+[2]OTCHET!I61+[2]OTCHET!I64+[2]OTCHET!I65+[2]OTCHET!I72+[2]OTCHET!I73</f>
        <v>0</v>
      </c>
      <c r="J23" s="114">
        <f>[2]OTCHET!J22+[2]OTCHET!J28+[2]OTCHET!J33+[2]OTCHET!J39+[2]OTCHET!J47+[2]OTCHET!J52+[2]OTCHET!J58+[2]OTCHET!J61+[2]OTCHET!J64+[2]OTCHET!J65+[2]OTCHET!J72+[2]OTCHET!J73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[2]OTCHET!E74</f>
        <v>0</v>
      </c>
      <c r="F26" s="133">
        <f t="shared" si="1"/>
        <v>0</v>
      </c>
      <c r="G26" s="134">
        <f>[2]OTCHET!G74</f>
        <v>0</v>
      </c>
      <c r="H26" s="135">
        <f>[2]OTCHET!H74</f>
        <v>0</v>
      </c>
      <c r="I26" s="135">
        <f>[2]OTCHET!I74</f>
        <v>0</v>
      </c>
      <c r="J26" s="136">
        <f>[2]OTCHET!J74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[2]OTCHET!E75</f>
        <v>0</v>
      </c>
      <c r="F27" s="140">
        <f t="shared" si="1"/>
        <v>0</v>
      </c>
      <c r="G27" s="141">
        <f>[2]OTCHET!G75</f>
        <v>0</v>
      </c>
      <c r="H27" s="142">
        <f>[2]OTCHET!H75</f>
        <v>0</v>
      </c>
      <c r="I27" s="142">
        <f>[2]OTCHET!I75</f>
        <v>0</v>
      </c>
      <c r="J27" s="143">
        <f>[2]OTCHET!J75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[2]OTCHET!E77</f>
        <v>0</v>
      </c>
      <c r="F28" s="148">
        <f t="shared" si="1"/>
        <v>0</v>
      </c>
      <c r="G28" s="149">
        <f>[2]OTCHET!G77</f>
        <v>0</v>
      </c>
      <c r="H28" s="150">
        <f>[2]OTCHET!H77</f>
        <v>0</v>
      </c>
      <c r="I28" s="150">
        <f>[2]OTCHET!I77</f>
        <v>0</v>
      </c>
      <c r="J28" s="151">
        <f>[2]OTCHET!J77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+[2]OTCHET!E78+[2]OTCHET!E79</f>
        <v>0</v>
      </c>
      <c r="F29" s="156">
        <f t="shared" si="1"/>
        <v>0</v>
      </c>
      <c r="G29" s="157">
        <f>+[2]OTCHET!G78+[2]OTCHET!G79</f>
        <v>0</v>
      </c>
      <c r="H29" s="158">
        <f>+[2]OTCHET!H78+[2]OTCHET!H79</f>
        <v>0</v>
      </c>
      <c r="I29" s="158">
        <f>+[2]OTCHET!I78+[2]OTCHET!I79</f>
        <v>0</v>
      </c>
      <c r="J29" s="159">
        <f>+[2]OTCHET!J78+[2]OTCHET!J79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[2]OTCHET!E90+[2]OTCHET!E93+[2]OTCHET!E94</f>
        <v>0</v>
      </c>
      <c r="F30" s="162">
        <f t="shared" si="1"/>
        <v>0</v>
      </c>
      <c r="G30" s="163">
        <f>[2]OTCHET!G90+[2]OTCHET!G93+[2]OTCHET!G94</f>
        <v>0</v>
      </c>
      <c r="H30" s="164">
        <f>[2]OTCHET!H90+[2]OTCHET!H93+[2]OTCHET!H94</f>
        <v>0</v>
      </c>
      <c r="I30" s="164">
        <f>[2]OTCHET!I90+[2]OTCHET!I93+[2]OTCHET!I94</f>
        <v>0</v>
      </c>
      <c r="J30" s="165">
        <f>[2]OTCHET!J90+[2]OTCHET!J93+[2]OTCHET!J94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[2]OTCHET!E106</f>
        <v>0</v>
      </c>
      <c r="F31" s="168">
        <f t="shared" si="1"/>
        <v>0</v>
      </c>
      <c r="G31" s="169">
        <f>[2]OTCHET!G106</f>
        <v>0</v>
      </c>
      <c r="H31" s="170">
        <f>[2]OTCHET!H106</f>
        <v>0</v>
      </c>
      <c r="I31" s="170">
        <f>[2]OTCHET!I106</f>
        <v>0</v>
      </c>
      <c r="J31" s="171">
        <f>[2]OTCHET!J106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[2]OTCHET!E110+[2]OTCHET!E119+[2]OTCHET!E135+[2]OTCHET!E136</f>
        <v>0</v>
      </c>
      <c r="F32" s="168">
        <f t="shared" si="1"/>
        <v>0</v>
      </c>
      <c r="G32" s="169">
        <f>[2]OTCHET!G110+[2]OTCHET!G119+[2]OTCHET!G135+[2]OTCHET!G136</f>
        <v>0</v>
      </c>
      <c r="H32" s="170">
        <f>[2]OTCHET!H110+[2]OTCHET!H119+[2]OTCHET!H135+[2]OTCHET!H136</f>
        <v>0</v>
      </c>
      <c r="I32" s="170">
        <f>[2]OTCHET!I110+[2]OTCHET!I119+[2]OTCHET!I135+[2]OTCHET!I136</f>
        <v>0</v>
      </c>
      <c r="J32" s="171">
        <f>[2]OTCHET!J110+[2]OTCHET!J119+[2]OTCHET!J135+[2]OTCHET!J136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[2]OTCHET!E123</f>
        <v>0</v>
      </c>
      <c r="F33" s="120">
        <f t="shared" si="1"/>
        <v>0</v>
      </c>
      <c r="G33" s="121">
        <f>[2]OTCHET!G123</f>
        <v>0</v>
      </c>
      <c r="H33" s="122">
        <f>[2]OTCHET!H123</f>
        <v>0</v>
      </c>
      <c r="I33" s="122">
        <f>[2]OTCHET!I123</f>
        <v>0</v>
      </c>
      <c r="J33" s="123">
        <f>[2]OTCHET!J123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+[2]OTCHET!E137</f>
        <v>0</v>
      </c>
      <c r="F36" s="191">
        <f t="shared" si="1"/>
        <v>0</v>
      </c>
      <c r="G36" s="192">
        <f>+[2]OTCHET!G137</f>
        <v>0</v>
      </c>
      <c r="H36" s="193">
        <f>+[2]OTCHET!H137</f>
        <v>0</v>
      </c>
      <c r="I36" s="193">
        <f>+[2]OTCHET!I137</f>
        <v>0</v>
      </c>
      <c r="J36" s="194">
        <f>+[2]OTCHET!J137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[2]OTCHET!E140+[2]OTCHET!E149+[2]OTCHET!E158</f>
        <v>0</v>
      </c>
      <c r="F37" s="199">
        <f t="shared" si="1"/>
        <v>0</v>
      </c>
      <c r="G37" s="200">
        <f>[2]OTCHET!G140+[2]OTCHET!G149+[2]OTCHET!G158</f>
        <v>0</v>
      </c>
      <c r="H37" s="201">
        <f>[2]OTCHET!H140+[2]OTCHET!H149+[2]OTCHET!H158</f>
        <v>0</v>
      </c>
      <c r="I37" s="201">
        <f>[2]OTCHET!I140+[2]OTCHET!I149+[2]OTCHET!I158</f>
        <v>0</v>
      </c>
      <c r="J37" s="202">
        <f>[2]OTCHET!J140+[2]OTCHET!J149+[2]OTCHET!J158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[2]OTCHET!E187</f>
        <v>0</v>
      </c>
      <c r="F40" s="229">
        <f t="shared" si="1"/>
        <v>0</v>
      </c>
      <c r="G40" s="230">
        <f>[2]OTCHET!G187</f>
        <v>0</v>
      </c>
      <c r="H40" s="231">
        <f>[2]OTCHET!H187</f>
        <v>0</v>
      </c>
      <c r="I40" s="231">
        <f>[2]OTCHET!I187</f>
        <v>0</v>
      </c>
      <c r="J40" s="232">
        <f>[2]OTCHET!J187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[2]OTCHET!E190</f>
        <v>0</v>
      </c>
      <c r="F41" s="237">
        <f t="shared" si="1"/>
        <v>0</v>
      </c>
      <c r="G41" s="238">
        <f>[2]OTCHET!G190</f>
        <v>0</v>
      </c>
      <c r="H41" s="239">
        <f>[2]OTCHET!H190</f>
        <v>0</v>
      </c>
      <c r="I41" s="239">
        <f>[2]OTCHET!I190</f>
        <v>0</v>
      </c>
      <c r="J41" s="240">
        <f>[2]OTCHET!J190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+[2]OTCHET!E196+[2]OTCHET!E204</f>
        <v>0</v>
      </c>
      <c r="F42" s="244">
        <f t="shared" si="1"/>
        <v>0</v>
      </c>
      <c r="G42" s="245">
        <f>+[2]OTCHET!G196+[2]OTCHET!G204</f>
        <v>0</v>
      </c>
      <c r="H42" s="246">
        <f>+[2]OTCHET!H196+[2]OTCHET!H204</f>
        <v>0</v>
      </c>
      <c r="I42" s="246">
        <f>+[2]OTCHET!I196+[2]OTCHET!I204</f>
        <v>0</v>
      </c>
      <c r="J42" s="247">
        <f>+[2]OTCHET!J196+[2]OTCHET!J204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+[2]OTCHET!E205+[2]OTCHET!E223+[2]OTCHET!E274</f>
        <v>0</v>
      </c>
      <c r="F43" s="250">
        <f t="shared" si="1"/>
        <v>0</v>
      </c>
      <c r="G43" s="251">
        <f>+[2]OTCHET!G205+[2]OTCHET!G223+[2]OTCHET!G274</f>
        <v>0</v>
      </c>
      <c r="H43" s="252">
        <f>+[2]OTCHET!H205+[2]OTCHET!H223+[2]OTCHET!H274</f>
        <v>0</v>
      </c>
      <c r="I43" s="252">
        <f>+[2]OTCHET!I205+[2]OTCHET!I223+[2]OTCHET!I274</f>
        <v>0</v>
      </c>
      <c r="J43" s="253">
        <f>+[2]OTCHET!J205+[2]OTCHET!J223+[2]OTCHET!J274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+[2]OTCHET!E227+[2]OTCHET!E233+[2]OTCHET!E236+[2]OTCHET!E237+[2]OTCHET!E238+[2]OTCHET!E239+[2]OTCHET!E243</f>
        <v>0</v>
      </c>
      <c r="F44" s="120">
        <f t="shared" si="1"/>
        <v>0</v>
      </c>
      <c r="G44" s="121">
        <f>+[2]OTCHET!G227+[2]OTCHET!G233+[2]OTCHET!G236+[2]OTCHET!G237+[2]OTCHET!G238+[2]OTCHET!G239+[2]OTCHET!G243</f>
        <v>0</v>
      </c>
      <c r="H44" s="122">
        <f>+[2]OTCHET!H227+[2]OTCHET!H233+[2]OTCHET!H236+[2]OTCHET!H237+[2]OTCHET!H238+[2]OTCHET!H239+[2]OTCHET!H243</f>
        <v>0</v>
      </c>
      <c r="I44" s="122">
        <f>+[2]OTCHET!I227+[2]OTCHET!I233+[2]OTCHET!I236+[2]OTCHET!I237+[2]OTCHET!I238+[2]OTCHET!I239+[2]OTCHET!I243</f>
        <v>0</v>
      </c>
      <c r="J44" s="123">
        <f>+[2]OTCHET!J227+[2]OTCHET!J233+[2]OTCHET!J236+[2]OTCHET!J237+[2]OTCHET!J238+[2]OTCHET!J239+[2]OTCHET!J243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+[2]OTCHET!E236+[2]OTCHET!E237+[2]OTCHET!E238+[2]OTCHET!E239+[2]OTCHET!E246+[2]OTCHET!E247+[2]OTCHET!E251</f>
        <v>0</v>
      </c>
      <c r="F45" s="256">
        <f t="shared" si="1"/>
        <v>0</v>
      </c>
      <c r="G45" s="257">
        <f>+[2]OTCHET!G236+[2]OTCHET!G237+[2]OTCHET!G238+[2]OTCHET!G239+[2]OTCHET!G246+[2]OTCHET!G247+[2]OTCHET!G251</f>
        <v>0</v>
      </c>
      <c r="H45" s="258">
        <f>+[2]OTCHET!H236+[2]OTCHET!H237+[2]OTCHET!H238+[2]OTCHET!H239+[2]OTCHET!H246+[2]OTCHET!H247+[2]OTCHET!H251</f>
        <v>0</v>
      </c>
      <c r="I45" s="259">
        <f>+[2]OTCHET!I236+[2]OTCHET!I237+[2]OTCHET!I238+[2]OTCHET!I239+[2]OTCHET!I246+[2]OTCHET!I247+[2]OTCHET!I251</f>
        <v>0</v>
      </c>
      <c r="J45" s="260">
        <f>+[2]OTCHET!J236+[2]OTCHET!J237+[2]OTCHET!J238+[2]OTCHET!J239+[2]OTCHET!J246+[2]OTCHET!J247+[2]OTCHET!J251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+[2]OTCHET!E258+[2]OTCHET!E259+[2]OTCHET!E260+[2]OTCHET!E261</f>
        <v>0</v>
      </c>
      <c r="F46" s="250">
        <f t="shared" si="1"/>
        <v>0</v>
      </c>
      <c r="G46" s="251">
        <f>+[2]OTCHET!G258+[2]OTCHET!G259+[2]OTCHET!G260+[2]OTCHET!G261</f>
        <v>0</v>
      </c>
      <c r="H46" s="252">
        <f>+[2]OTCHET!H258+[2]OTCHET!H259+[2]OTCHET!H260+[2]OTCHET!H261</f>
        <v>0</v>
      </c>
      <c r="I46" s="252">
        <f>+[2]OTCHET!I258+[2]OTCHET!I259+[2]OTCHET!I260+[2]OTCHET!I261</f>
        <v>0</v>
      </c>
      <c r="J46" s="253">
        <f>+[2]OTCHET!J258+[2]OTCHET!J259+[2]OTCHET!J260+[2]OTCHET!J261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+[2]OTCHET!E259</f>
        <v>0</v>
      </c>
      <c r="F47" s="256">
        <f t="shared" si="1"/>
        <v>0</v>
      </c>
      <c r="G47" s="257">
        <f>+[2]OTCHET!G259</f>
        <v>0</v>
      </c>
      <c r="H47" s="258">
        <f>+[2]OTCHET!H259</f>
        <v>0</v>
      </c>
      <c r="I47" s="259">
        <f>+[2]OTCHET!I259</f>
        <v>0</v>
      </c>
      <c r="J47" s="260">
        <f>+[2]OTCHET!J259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+[2]OTCHET!E268+[2]OTCHET!E272+[2]OTCHET!E273</f>
        <v>0</v>
      </c>
      <c r="F48" s="168">
        <f t="shared" si="1"/>
        <v>0</v>
      </c>
      <c r="G48" s="163">
        <f>+[2]OTCHET!G268+[2]OTCHET!G272+[2]OTCHET!G273</f>
        <v>0</v>
      </c>
      <c r="H48" s="164">
        <f>+[2]OTCHET!H268+[2]OTCHET!H272+[2]OTCHET!H273</f>
        <v>0</v>
      </c>
      <c r="I48" s="164">
        <f>+[2]OTCHET!I268+[2]OTCHET!I272+[2]OTCHET!I273</f>
        <v>0</v>
      </c>
      <c r="J48" s="165">
        <f>+[2]OTCHET!J268+[2]OTCHET!J272+[2]OTCHET!J273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[2]OTCHET!E278+[2]OTCHET!E279+[2]OTCHET!E287+[2]OTCHET!E290</f>
        <v>0</v>
      </c>
      <c r="F49" s="168">
        <f t="shared" si="1"/>
        <v>0</v>
      </c>
      <c r="G49" s="169">
        <f>[2]OTCHET!G278+[2]OTCHET!G279+[2]OTCHET!G287+[2]OTCHET!G290</f>
        <v>0</v>
      </c>
      <c r="H49" s="170">
        <f>[2]OTCHET!H278+[2]OTCHET!H279+[2]OTCHET!H287+[2]OTCHET!H290</f>
        <v>0</v>
      </c>
      <c r="I49" s="170">
        <f>[2]OTCHET!I278+[2]OTCHET!I279+[2]OTCHET!I287+[2]OTCHET!I290</f>
        <v>0</v>
      </c>
      <c r="J49" s="171">
        <f>[2]OTCHET!J278+[2]OTCHET!J279+[2]OTCHET!J287+[2]OTCHET!J290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+[2]OTCHET!E291</f>
        <v>0</v>
      </c>
      <c r="F50" s="168">
        <f t="shared" si="1"/>
        <v>0</v>
      </c>
      <c r="G50" s="169">
        <f>+[2]OTCHET!G291</f>
        <v>0</v>
      </c>
      <c r="H50" s="170">
        <f>+[2]OTCHET!H291</f>
        <v>0</v>
      </c>
      <c r="I50" s="170">
        <f>+[2]OTCHET!I291</f>
        <v>0</v>
      </c>
      <c r="J50" s="171">
        <f>+[2]OTCHET!J291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+[2]OTCHET!E275</f>
        <v>0</v>
      </c>
      <c r="F51" s="120">
        <f>+G51+H51+I51+J51</f>
        <v>0</v>
      </c>
      <c r="G51" s="121">
        <f>+[2]OTCHET!G275</f>
        <v>0</v>
      </c>
      <c r="H51" s="122">
        <f>+[2]OTCHET!H275</f>
        <v>0</v>
      </c>
      <c r="I51" s="122">
        <f>+[2]OTCHET!I275</f>
        <v>0</v>
      </c>
      <c r="J51" s="123">
        <f>+[2]OTCHET!J275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+[2]OTCHET!E296</f>
        <v>0</v>
      </c>
      <c r="F52" s="120">
        <f t="shared" si="1"/>
        <v>0</v>
      </c>
      <c r="G52" s="121">
        <f>+[2]OTCHET!G296</f>
        <v>0</v>
      </c>
      <c r="H52" s="122">
        <f>+[2]OTCHET!H296</f>
        <v>0</v>
      </c>
      <c r="I52" s="122">
        <f>+[2]OTCHET!I296</f>
        <v>0</v>
      </c>
      <c r="J52" s="123">
        <f>+[2]OTCHET!J296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[2]OTCHET!E297</f>
        <v>0</v>
      </c>
      <c r="F53" s="267">
        <f t="shared" si="1"/>
        <v>0</v>
      </c>
      <c r="G53" s="268">
        <f>[2]OTCHET!G297</f>
        <v>0</v>
      </c>
      <c r="H53" s="269">
        <f>[2]OTCHET!H297</f>
        <v>0</v>
      </c>
      <c r="I53" s="269">
        <f>[2]OTCHET!I297</f>
        <v>0</v>
      </c>
      <c r="J53" s="270">
        <f>[2]OTCHET!J297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[2]OTCHET!E299</f>
        <v>0</v>
      </c>
      <c r="F54" s="275">
        <f t="shared" si="1"/>
        <v>0</v>
      </c>
      <c r="G54" s="276">
        <f>[2]OTCHET!G299</f>
        <v>0</v>
      </c>
      <c r="H54" s="277">
        <f>[2]OTCHET!H299</f>
        <v>0</v>
      </c>
      <c r="I54" s="277">
        <f>[2]OTCHET!I299</f>
        <v>0</v>
      </c>
      <c r="J54" s="278">
        <f>[2]OTCHET!J299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+[2]OTCHET!E300</f>
        <v>0</v>
      </c>
      <c r="F55" s="284">
        <f t="shared" si="1"/>
        <v>0</v>
      </c>
      <c r="G55" s="285">
        <f>+[2]OTCHET!G300</f>
        <v>0</v>
      </c>
      <c r="H55" s="286">
        <f>+[2]OTCHET!H300</f>
        <v>0</v>
      </c>
      <c r="I55" s="286">
        <f>+[2]OTCHET!I300</f>
        <v>0</v>
      </c>
      <c r="J55" s="287">
        <f>+[2]OTCHET!J300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-781941</v>
      </c>
      <c r="G56" s="294">
        <f t="shared" si="5"/>
        <v>-781941</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+[2]OTCHET!E364+[2]OTCHET!E378+[2]OTCHET!E391</f>
        <v>0</v>
      </c>
      <c r="F57" s="299">
        <f t="shared" si="1"/>
        <v>0</v>
      </c>
      <c r="G57" s="300">
        <f>+[2]OTCHET!G364+[2]OTCHET!G378+[2]OTCHET!G391</f>
        <v>0</v>
      </c>
      <c r="H57" s="301">
        <f>+[2]OTCHET!H364+[2]OTCHET!H378+[2]OTCHET!H391</f>
        <v>0</v>
      </c>
      <c r="I57" s="301">
        <f>+[2]OTCHET!I364+[2]OTCHET!I378+[2]OTCHET!I391</f>
        <v>0</v>
      </c>
      <c r="J57" s="302">
        <f>+[2]OTCHET!J364+[2]OTCHET!J378+[2]OTCHET!J391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+[2]OTCHET!E386+[2]OTCHET!E394+[2]OTCHET!E399+[2]OTCHET!E402+[2]OTCHET!E405+[2]OTCHET!E408+[2]OTCHET!E409+[2]OTCHET!E412+[2]OTCHET!E425+[2]OTCHET!E426+[2]OTCHET!E427+[2]OTCHET!E428+[2]OTCHET!E429</f>
        <v>0</v>
      </c>
      <c r="F58" s="304">
        <f t="shared" si="1"/>
        <v>-781941</v>
      </c>
      <c r="G58" s="305">
        <f>+[2]OTCHET!G386+[2]OTCHET!G394+[2]OTCHET!G399+[2]OTCHET!G402+[2]OTCHET!G405+[2]OTCHET!G408+[2]OTCHET!G409+[2]OTCHET!G412+[2]OTCHET!G425+[2]OTCHET!G426+[2]OTCHET!G427+[2]OTCHET!G428+[2]OTCHET!G429</f>
        <v>-781941</v>
      </c>
      <c r="H58" s="306">
        <f>+[2]OTCHET!H386+[2]OTCHET!H394+[2]OTCHET!H399+[2]OTCHET!H402+[2]OTCHET!H405+[2]OTCHET!H408+[2]OTCHET!H409+[2]OTCHET!H412+[2]OTCHET!H425+[2]OTCHET!H426+[2]OTCHET!H427+[2]OTCHET!H428+[2]OTCHET!H429</f>
        <v>0</v>
      </c>
      <c r="I58" s="306">
        <f>+[2]OTCHET!I386+[2]OTCHET!I394+[2]OTCHET!I399+[2]OTCHET!I402+[2]OTCHET!I405+[2]OTCHET!I408+[2]OTCHET!I409+[2]OTCHET!I412+[2]OTCHET!I425+[2]OTCHET!I426+[2]OTCHET!I427+[2]OTCHET!I428+[2]OTCHET!I429</f>
        <v>0</v>
      </c>
      <c r="J58" s="307">
        <f>+[2]OTCHET!J386+[2]OTCHET!J394+[2]OTCHET!J399+[2]OTCHET!J402+[2]OTCHET!J405+[2]OTCHET!J408+[2]OTCHET!J409+[2]OTCHET!J412+[2]OTCHET!J425+[2]OTCHET!J426+[2]OTCHET!J427+[2]OTCHET!J428+[2]OTCHET!J429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+[2]OTCHET!E425+[2]OTCHET!E426+[2]OTCHET!E427+[2]OTCHET!E428+[2]OTCHET!E429</f>
        <v>0</v>
      </c>
      <c r="F59" s="309">
        <f t="shared" si="1"/>
        <v>0</v>
      </c>
      <c r="G59" s="310">
        <f>+[2]OTCHET!G425+[2]OTCHET!G426+[2]OTCHET!G427+[2]OTCHET!G428+[2]OTCHET!G429</f>
        <v>0</v>
      </c>
      <c r="H59" s="311">
        <f>+[2]OTCHET!H425+[2]OTCHET!H426+[2]OTCHET!H427+[2]OTCHET!H428+[2]OTCHET!H429</f>
        <v>0</v>
      </c>
      <c r="I59" s="311">
        <f>+[2]OTCHET!I425+[2]OTCHET!I426+[2]OTCHET!I427+[2]OTCHET!I428+[2]OTCHET!I429</f>
        <v>0</v>
      </c>
      <c r="J59" s="312">
        <f>+[2]OTCHET!J425+[2]OTCHET!J426+[2]OTCHET!J427+[2]OTCHET!J428+[2]OTCHET!J429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[2]OTCHET!E408</f>
        <v>0</v>
      </c>
      <c r="F60" s="316">
        <f t="shared" si="1"/>
        <v>0</v>
      </c>
      <c r="G60" s="317">
        <f>[2]OTCHET!G408</f>
        <v>0</v>
      </c>
      <c r="H60" s="318">
        <f>[2]OTCHET!H408</f>
        <v>0</v>
      </c>
      <c r="I60" s="318">
        <f>[2]OTCHET!I408</f>
        <v>0</v>
      </c>
      <c r="J60" s="319">
        <f>[2]OTCHET!J408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[2]OTCHET!E415</f>
        <v>0</v>
      </c>
      <c r="F62" s="199">
        <f t="shared" si="1"/>
        <v>0</v>
      </c>
      <c r="G62" s="200">
        <f>[2]OTCHET!G415</f>
        <v>0</v>
      </c>
      <c r="H62" s="201">
        <f>[2]OTCHET!H415</f>
        <v>0</v>
      </c>
      <c r="I62" s="201">
        <f>[2]OTCHET!I415</f>
        <v>0</v>
      </c>
      <c r="J62" s="202">
        <f>[2]OTCHET!J415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+[2]OTCHET!E252</f>
        <v>0</v>
      </c>
      <c r="F63" s="328">
        <f t="shared" si="1"/>
        <v>0</v>
      </c>
      <c r="G63" s="329">
        <f>+[2]OTCHET!G252</f>
        <v>0</v>
      </c>
      <c r="H63" s="330">
        <f>+[2]OTCHET!H252</f>
        <v>0</v>
      </c>
      <c r="I63" s="330">
        <f>+[2]OTCHET!I252</f>
        <v>0</v>
      </c>
      <c r="J63" s="331">
        <f>+[2]OTCHET!J252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-781941</v>
      </c>
      <c r="G64" s="337">
        <f t="shared" si="6"/>
        <v>-781941</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781941</v>
      </c>
      <c r="G66" s="349">
        <f t="shared" ref="G66:L66" si="8">SUM(+G68+G76+G77+G84+G85+G86+G89+G90+G91+G92+G93+G94+G95)</f>
        <v>781941</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+[2]OTCHET!E485+[2]OTCHET!E486+[2]OTCHET!E489+[2]OTCHET!E490+[2]OTCHET!E493+[2]OTCHET!E494+[2]OTCHET!E498</f>
        <v>0</v>
      </c>
      <c r="F69" s="367">
        <f t="shared" si="1"/>
        <v>0</v>
      </c>
      <c r="G69" s="368">
        <f>+[2]OTCHET!G485+[2]OTCHET!G486+[2]OTCHET!G489+[2]OTCHET!G490+[2]OTCHET!G493+[2]OTCHET!G494+[2]OTCHET!G498</f>
        <v>0</v>
      </c>
      <c r="H69" s="369">
        <f>+[2]OTCHET!H485+[2]OTCHET!H486+[2]OTCHET!H489+[2]OTCHET!H490+[2]OTCHET!H493+[2]OTCHET!H494+[2]OTCHET!H498</f>
        <v>0</v>
      </c>
      <c r="I69" s="369">
        <f>+[2]OTCHET!I485+[2]OTCHET!I486+[2]OTCHET!I489+[2]OTCHET!I490+[2]OTCHET!I493+[2]OTCHET!I494+[2]OTCHET!I498</f>
        <v>0</v>
      </c>
      <c r="J69" s="370">
        <f>+[2]OTCHET!J485+[2]OTCHET!J486+[2]OTCHET!J489+[2]OTCHET!J490+[2]OTCHET!J493+[2]OTCHET!J494+[2]OTCHET!J498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+[2]OTCHET!E487+[2]OTCHET!E488+[2]OTCHET!E491+[2]OTCHET!E492+[2]OTCHET!E495+[2]OTCHET!E496+[2]OTCHET!E497+[2]OTCHET!E499</f>
        <v>0</v>
      </c>
      <c r="F70" s="375">
        <f t="shared" si="1"/>
        <v>0</v>
      </c>
      <c r="G70" s="376">
        <f>+[2]OTCHET!G487+[2]OTCHET!G488+[2]OTCHET!G491+[2]OTCHET!G492+[2]OTCHET!G495+[2]OTCHET!G496+[2]OTCHET!G497+[2]OTCHET!G499</f>
        <v>0</v>
      </c>
      <c r="H70" s="377">
        <f>+[2]OTCHET!H487+[2]OTCHET!H488+[2]OTCHET!H491+[2]OTCHET!H492+[2]OTCHET!H495+[2]OTCHET!H496+[2]OTCHET!H497+[2]OTCHET!H499</f>
        <v>0</v>
      </c>
      <c r="I70" s="377">
        <f>+[2]OTCHET!I487+[2]OTCHET!I488+[2]OTCHET!I491+[2]OTCHET!I492+[2]OTCHET!I495+[2]OTCHET!I496+[2]OTCHET!I497+[2]OTCHET!I499</f>
        <v>0</v>
      </c>
      <c r="J70" s="378">
        <f>+[2]OTCHET!J487+[2]OTCHET!J488+[2]OTCHET!J491+[2]OTCHET!J492+[2]OTCHET!J495+[2]OTCHET!J496+[2]OTCHET!J497+[2]OTCHET!J499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+[2]OTCHET!E500</f>
        <v>0</v>
      </c>
      <c r="F71" s="375">
        <f t="shared" si="1"/>
        <v>0</v>
      </c>
      <c r="G71" s="376">
        <f>+[2]OTCHET!G500</f>
        <v>0</v>
      </c>
      <c r="H71" s="377">
        <f>+[2]OTCHET!H500</f>
        <v>0</v>
      </c>
      <c r="I71" s="377">
        <f>+[2]OTCHET!I500</f>
        <v>0</v>
      </c>
      <c r="J71" s="378">
        <f>+[2]OTCHET!J500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+[2]OTCHET!E505</f>
        <v>0</v>
      </c>
      <c r="F72" s="375">
        <f t="shared" si="1"/>
        <v>0</v>
      </c>
      <c r="G72" s="376">
        <f>+[2]OTCHET!G505</f>
        <v>0</v>
      </c>
      <c r="H72" s="377">
        <f>+[2]OTCHET!H505</f>
        <v>0</v>
      </c>
      <c r="I72" s="377">
        <f>+[2]OTCHET!I505</f>
        <v>0</v>
      </c>
      <c r="J72" s="378">
        <f>+[2]OTCHET!J505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+[2]OTCHET!E545</f>
        <v>0</v>
      </c>
      <c r="F73" s="375">
        <f t="shared" si="1"/>
        <v>0</v>
      </c>
      <c r="G73" s="376">
        <f>+[2]OTCHET!G545</f>
        <v>0</v>
      </c>
      <c r="H73" s="377">
        <f>+[2]OTCHET!H545</f>
        <v>0</v>
      </c>
      <c r="I73" s="377">
        <f>+[2]OTCHET!I545</f>
        <v>0</v>
      </c>
      <c r="J73" s="378">
        <f>+[2]OTCHET!J545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+[2]OTCHET!E584+[2]OTCHET!E585</f>
        <v>0</v>
      </c>
      <c r="F74" s="375">
        <f t="shared" si="1"/>
        <v>0</v>
      </c>
      <c r="G74" s="376">
        <f>+[2]OTCHET!G584+[2]OTCHET!G585</f>
        <v>0</v>
      </c>
      <c r="H74" s="377">
        <f>+[2]OTCHET!H584+[2]OTCHET!H585</f>
        <v>0</v>
      </c>
      <c r="I74" s="377">
        <f>+[2]OTCHET!I584+[2]OTCHET!I585</f>
        <v>0</v>
      </c>
      <c r="J74" s="378">
        <f>+[2]OTCHET!J584+[2]OTCHET!J585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+[2]OTCHET!E586+[2]OTCHET!E587+[2]OTCHET!E588</f>
        <v>0</v>
      </c>
      <c r="F75" s="382">
        <f t="shared" si="1"/>
        <v>0</v>
      </c>
      <c r="G75" s="383">
        <f>+[2]OTCHET!G586+[2]OTCHET!G587+[2]OTCHET!G588</f>
        <v>0</v>
      </c>
      <c r="H75" s="384">
        <f>+[2]OTCHET!H586+[2]OTCHET!H587+[2]OTCHET!H588</f>
        <v>0</v>
      </c>
      <c r="I75" s="384">
        <f>+[2]OTCHET!I586+[2]OTCHET!I587+[2]OTCHET!I588</f>
        <v>0</v>
      </c>
      <c r="J75" s="385">
        <f>+[2]OTCHET!J586+[2]OTCHET!J587+[2]OTCHET!J588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[2]OTCHET!E464</f>
        <v>0</v>
      </c>
      <c r="F76" s="299">
        <f t="shared" si="1"/>
        <v>0</v>
      </c>
      <c r="G76" s="300">
        <f>[2]OTCHET!G464</f>
        <v>0</v>
      </c>
      <c r="H76" s="301">
        <f>[2]OTCHET!H464</f>
        <v>0</v>
      </c>
      <c r="I76" s="301">
        <f>[2]OTCHET!I464</f>
        <v>0</v>
      </c>
      <c r="J76" s="302">
        <f>[2]OTCHET!J464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+[2]OTCHET!E469+[2]OTCHET!E472</f>
        <v>0</v>
      </c>
      <c r="F78" s="367">
        <f t="shared" si="1"/>
        <v>0</v>
      </c>
      <c r="G78" s="368">
        <f>+[2]OTCHET!G469+[2]OTCHET!G472</f>
        <v>0</v>
      </c>
      <c r="H78" s="369">
        <f>+[2]OTCHET!H469+[2]OTCHET!H472</f>
        <v>0</v>
      </c>
      <c r="I78" s="369">
        <f>+[2]OTCHET!I469+[2]OTCHET!I472</f>
        <v>0</v>
      </c>
      <c r="J78" s="370">
        <f>+[2]OTCHET!J469+[2]OTCHET!J472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+[2]OTCHET!E470+[2]OTCHET!E473</f>
        <v>0</v>
      </c>
      <c r="F79" s="375">
        <f t="shared" si="1"/>
        <v>0</v>
      </c>
      <c r="G79" s="376">
        <f>+[2]OTCHET!G470+[2]OTCHET!G473</f>
        <v>0</v>
      </c>
      <c r="H79" s="377">
        <f>+[2]OTCHET!H470+[2]OTCHET!H473</f>
        <v>0</v>
      </c>
      <c r="I79" s="377">
        <f>+[2]OTCHET!I470+[2]OTCHET!I473</f>
        <v>0</v>
      </c>
      <c r="J79" s="378">
        <f>+[2]OTCHET!J470+[2]OTCHET!J473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[2]OTCHET!E474</f>
        <v>0</v>
      </c>
      <c r="F80" s="375">
        <f t="shared" si="1"/>
        <v>0</v>
      </c>
      <c r="G80" s="376">
        <f>[2]OTCHET!G474</f>
        <v>0</v>
      </c>
      <c r="H80" s="377">
        <f>[2]OTCHET!H474</f>
        <v>0</v>
      </c>
      <c r="I80" s="377">
        <f>[2]OTCHET!I474</f>
        <v>0</v>
      </c>
      <c r="J80" s="378">
        <f>[2]OTCHET!J474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+[2]OTCHET!E482</f>
        <v>0</v>
      </c>
      <c r="F82" s="375">
        <f t="shared" si="1"/>
        <v>0</v>
      </c>
      <c r="G82" s="376">
        <f>+[2]OTCHET!G482</f>
        <v>0</v>
      </c>
      <c r="H82" s="377">
        <f>+[2]OTCHET!H482</f>
        <v>0</v>
      </c>
      <c r="I82" s="377">
        <f>+[2]OTCHET!I482</f>
        <v>0</v>
      </c>
      <c r="J82" s="378">
        <f>+[2]OTCHET!J482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+[2]OTCHET!E483</f>
        <v>0</v>
      </c>
      <c r="F83" s="382">
        <f t="shared" si="1"/>
        <v>0</v>
      </c>
      <c r="G83" s="383">
        <f>+[2]OTCHET!G483</f>
        <v>0</v>
      </c>
      <c r="H83" s="384">
        <f>+[2]OTCHET!H483</f>
        <v>0</v>
      </c>
      <c r="I83" s="384">
        <f>+[2]OTCHET!I483</f>
        <v>0</v>
      </c>
      <c r="J83" s="385">
        <f>+[2]OTCHET!J483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[2]OTCHET!E538</f>
        <v>0</v>
      </c>
      <c r="F84" s="299">
        <f t="shared" si="1"/>
        <v>0</v>
      </c>
      <c r="G84" s="300">
        <f>[2]OTCHET!G538</f>
        <v>0</v>
      </c>
      <c r="H84" s="301">
        <f>[2]OTCHET!H538</f>
        <v>0</v>
      </c>
      <c r="I84" s="301">
        <f>[2]OTCHET!I538</f>
        <v>0</v>
      </c>
      <c r="J84" s="302">
        <f>[2]OTCHET!J538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[2]OTCHET!E539</f>
        <v>0</v>
      </c>
      <c r="F85" s="304">
        <f t="shared" si="1"/>
        <v>0</v>
      </c>
      <c r="G85" s="305">
        <f>[2]OTCHET!G539</f>
        <v>0</v>
      </c>
      <c r="H85" s="306">
        <f>[2]OTCHET!H539</f>
        <v>0</v>
      </c>
      <c r="I85" s="306">
        <f>[2]OTCHET!I539</f>
        <v>0</v>
      </c>
      <c r="J85" s="307">
        <f>[2]OTCHET!J539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781941</v>
      </c>
      <c r="G86" s="310">
        <f t="shared" ref="G86:M86" si="11">+G87+G88</f>
        <v>781941</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+[2]OTCHET!E506+[2]OTCHET!E515+[2]OTCHET!E519+[2]OTCHET!E546</f>
        <v>0</v>
      </c>
      <c r="F87" s="367">
        <f t="shared" si="1"/>
        <v>0</v>
      </c>
      <c r="G87" s="368">
        <f>+[2]OTCHET!G506+[2]OTCHET!G515+[2]OTCHET!G519+[2]OTCHET!G546</f>
        <v>0</v>
      </c>
      <c r="H87" s="369">
        <f>+[2]OTCHET!H506+[2]OTCHET!H515+[2]OTCHET!H519+[2]OTCHET!H546</f>
        <v>0</v>
      </c>
      <c r="I87" s="369">
        <f>+[2]OTCHET!I506+[2]OTCHET!I515+[2]OTCHET!I519+[2]OTCHET!I546</f>
        <v>0</v>
      </c>
      <c r="J87" s="370">
        <f>+[2]OTCHET!J506+[2]OTCHET!J515+[2]OTCHET!J519+[2]OTCHET!J546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+[2]OTCHET!E524+[2]OTCHET!E527+[2]OTCHET!E547</f>
        <v>0</v>
      </c>
      <c r="F88" s="382">
        <f t="shared" si="1"/>
        <v>781941</v>
      </c>
      <c r="G88" s="383">
        <f>+[2]OTCHET!G524+[2]OTCHET!G527+[2]OTCHET!G547</f>
        <v>781941</v>
      </c>
      <c r="H88" s="384">
        <f>+[2]OTCHET!H524+[2]OTCHET!H527+[2]OTCHET!H547</f>
        <v>0</v>
      </c>
      <c r="I88" s="384">
        <f>+[2]OTCHET!I524+[2]OTCHET!I527+[2]OTCHET!I547</f>
        <v>0</v>
      </c>
      <c r="J88" s="385">
        <f>+[2]OTCHET!J524+[2]OTCHET!J527+[2]OTCHET!J547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[2]OTCHET!E534</f>
        <v>0</v>
      </c>
      <c r="F89" s="299">
        <f t="shared" ref="F89:F96" si="12">+G89+H89+I89+J89</f>
        <v>0</v>
      </c>
      <c r="G89" s="300">
        <f>[2]OTCHET!G534</f>
        <v>0</v>
      </c>
      <c r="H89" s="301">
        <f>[2]OTCHET!H534</f>
        <v>0</v>
      </c>
      <c r="I89" s="301">
        <f>[2]OTCHET!I534</f>
        <v>0</v>
      </c>
      <c r="J89" s="302">
        <f>[2]OTCHET!J534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+[2]OTCHET!E570+[2]OTCHET!E571+[2]OTCHET!E572+[2]OTCHET!E573+[2]OTCHET!E574+[2]OTCHET!E575</f>
        <v>0</v>
      </c>
      <c r="F90" s="304">
        <f t="shared" si="12"/>
        <v>0</v>
      </c>
      <c r="G90" s="305">
        <f>+[2]OTCHET!G570+[2]OTCHET!G571+[2]OTCHET!G572+[2]OTCHET!G573+[2]OTCHET!G574+[2]OTCHET!G575</f>
        <v>0</v>
      </c>
      <c r="H90" s="306">
        <f>+[2]OTCHET!H570+[2]OTCHET!H571+[2]OTCHET!H572+[2]OTCHET!H573+[2]OTCHET!H574+[2]OTCHET!H575</f>
        <v>0</v>
      </c>
      <c r="I90" s="306">
        <f>+[2]OTCHET!I570+[2]OTCHET!I571+[2]OTCHET!I572+[2]OTCHET!I573+[2]OTCHET!I574+[2]OTCHET!I575</f>
        <v>0</v>
      </c>
      <c r="J90" s="307">
        <f>+[2]OTCHET!J570+[2]OTCHET!J571+[2]OTCHET!J572+[2]OTCHET!J573+[2]OTCHET!J574+[2]OTCHET!J575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+[2]OTCHET!E576+[2]OTCHET!E577+[2]OTCHET!E578+[2]OTCHET!E579+[2]OTCHET!E580+[2]OTCHET!E581+[2]OTCHET!E582</f>
        <v>0</v>
      </c>
      <c r="F91" s="168">
        <f t="shared" si="12"/>
        <v>0</v>
      </c>
      <c r="G91" s="169">
        <f>+[2]OTCHET!G576+[2]OTCHET!G577+[2]OTCHET!G578+[2]OTCHET!G579+[2]OTCHET!G580+[2]OTCHET!G581+[2]OTCHET!G582</f>
        <v>0</v>
      </c>
      <c r="H91" s="170">
        <f>+[2]OTCHET!H576+[2]OTCHET!H577+[2]OTCHET!H578+[2]OTCHET!H579+[2]OTCHET!H580+[2]OTCHET!H581+[2]OTCHET!H582</f>
        <v>0</v>
      </c>
      <c r="I91" s="170">
        <f>+[2]OTCHET!I576+[2]OTCHET!I577+[2]OTCHET!I578+[2]OTCHET!I579+[2]OTCHET!I580+[2]OTCHET!I581+[2]OTCHET!I582</f>
        <v>0</v>
      </c>
      <c r="J91" s="171">
        <f>+[2]OTCHET!J576+[2]OTCHET!J577+[2]OTCHET!J578+[2]OTCHET!J579+[2]OTCHET!J580+[2]OTCHET!J581+[2]OTCHET!J582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+[2]OTCHET!E583</f>
        <v>0</v>
      </c>
      <c r="F92" s="168">
        <f t="shared" si="12"/>
        <v>0</v>
      </c>
      <c r="G92" s="169">
        <f>+[2]OTCHET!G583</f>
        <v>0</v>
      </c>
      <c r="H92" s="170">
        <f>+[2]OTCHET!H583</f>
        <v>0</v>
      </c>
      <c r="I92" s="170">
        <f>+[2]OTCHET!I583</f>
        <v>0</v>
      </c>
      <c r="J92" s="171">
        <f>+[2]OTCHET!J583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+[2]OTCHET!E590+[2]OTCHET!E591</f>
        <v>0</v>
      </c>
      <c r="F93" s="168">
        <f t="shared" si="12"/>
        <v>0</v>
      </c>
      <c r="G93" s="169">
        <f>+[2]OTCHET!G590+[2]OTCHET!G591</f>
        <v>0</v>
      </c>
      <c r="H93" s="170">
        <f>+[2]OTCHET!H590+[2]OTCHET!H591</f>
        <v>0</v>
      </c>
      <c r="I93" s="170">
        <f>+[2]OTCHET!I590+[2]OTCHET!I591</f>
        <v>0</v>
      </c>
      <c r="J93" s="171">
        <f>+[2]OTCHET!J590+[2]OTCHET!J591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+[2]OTCHET!E592+[2]OTCHET!E593</f>
        <v>0</v>
      </c>
      <c r="F94" s="168">
        <f t="shared" si="12"/>
        <v>0</v>
      </c>
      <c r="G94" s="169">
        <f>+[2]OTCHET!G592+[2]OTCHET!G593</f>
        <v>0</v>
      </c>
      <c r="H94" s="170">
        <f>+[2]OTCHET!H592+[2]OTCHET!H593</f>
        <v>0</v>
      </c>
      <c r="I94" s="170">
        <f>+[2]OTCHET!I592+[2]OTCHET!I593</f>
        <v>0</v>
      </c>
      <c r="J94" s="171">
        <f>+[2]OTCHET!J592+[2]OTCHET!J593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[2]OTCHET!E594</f>
        <v>0</v>
      </c>
      <c r="F95" s="120">
        <f t="shared" si="12"/>
        <v>0</v>
      </c>
      <c r="G95" s="121">
        <f>[2]OTCHET!G594</f>
        <v>0</v>
      </c>
      <c r="H95" s="122">
        <f>[2]OTCHET!H594</f>
        <v>0</v>
      </c>
      <c r="I95" s="122">
        <f>[2]OTCHET!I594</f>
        <v>0</v>
      </c>
      <c r="J95" s="123">
        <f>[2]OTCHET!J594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+[2]OTCHET!E597</f>
        <v>0</v>
      </c>
      <c r="F96" s="396">
        <f t="shared" si="12"/>
        <v>0</v>
      </c>
      <c r="G96" s="397">
        <f>+[2]OTCHET!G597</f>
        <v>0</v>
      </c>
      <c r="H96" s="398">
        <f>+[2]OTCHET!H597</f>
        <v>0</v>
      </c>
      <c r="I96" s="398">
        <f>+[2]OTCHET!I597</f>
        <v>0</v>
      </c>
      <c r="J96" s="399">
        <f>+[2]OTCHET!J597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+[2]OTCHET!H608</f>
        <v>0</v>
      </c>
      <c r="C107" s="421"/>
      <c r="D107" s="421"/>
      <c r="E107" s="426"/>
      <c r="F107" s="19"/>
      <c r="G107" s="427">
        <f>+[2]OTCHET!E608</f>
        <v>0</v>
      </c>
      <c r="H107" s="427">
        <f>+[2]OTCHET!F608</f>
        <v>0</v>
      </c>
      <c r="I107" s="428"/>
      <c r="J107" s="429" t="str">
        <f>+[2]OTCHET!B608</f>
        <v>31.01.2024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51" priority="21" stopIfTrue="1" operator="notEqual">
      <formula>0</formula>
    </cfRule>
  </conditionalFormatting>
  <conditionalFormatting sqref="E105:J105">
    <cfRule type="cellIs" dxfId="250" priority="20" stopIfTrue="1" operator="notEqual">
      <formula>0</formula>
    </cfRule>
  </conditionalFormatting>
  <conditionalFormatting sqref="G107:H107 B107">
    <cfRule type="cellIs" dxfId="249" priority="19" stopIfTrue="1" operator="equal">
      <formula>0</formula>
    </cfRule>
  </conditionalFormatting>
  <conditionalFormatting sqref="I114 E110">
    <cfRule type="cellIs" dxfId="248" priority="18" stopIfTrue="1" operator="equal">
      <formula>0</formula>
    </cfRule>
  </conditionalFormatting>
  <conditionalFormatting sqref="J107">
    <cfRule type="cellIs" dxfId="247" priority="17" stopIfTrue="1" operator="equal">
      <formula>0</formula>
    </cfRule>
  </conditionalFormatting>
  <conditionalFormatting sqref="E114:F114">
    <cfRule type="cellIs" dxfId="246" priority="16" stopIfTrue="1" operator="equal">
      <formula>0</formula>
    </cfRule>
  </conditionalFormatting>
  <conditionalFormatting sqref="F15">
    <cfRule type="cellIs" dxfId="245" priority="11" stopIfTrue="1" operator="equal">
      <formula>"Чужди средства"</formula>
    </cfRule>
    <cfRule type="cellIs" dxfId="244" priority="12" stopIfTrue="1" operator="equal">
      <formula>"СЕС - ДМП"</formula>
    </cfRule>
    <cfRule type="cellIs" dxfId="243" priority="13" stopIfTrue="1" operator="equal">
      <formula>"СЕС - РА"</formula>
    </cfRule>
    <cfRule type="cellIs" dxfId="242" priority="14" stopIfTrue="1" operator="equal">
      <formula>"СЕС - ДЕС"</formula>
    </cfRule>
    <cfRule type="cellIs" dxfId="241" priority="15" stopIfTrue="1" operator="equal">
      <formula>"СЕС - КСФ"</formula>
    </cfRule>
  </conditionalFormatting>
  <conditionalFormatting sqref="B105">
    <cfRule type="cellIs" dxfId="240" priority="10" stopIfTrue="1" operator="notEqual">
      <formula>0</formula>
    </cfRule>
  </conditionalFormatting>
  <conditionalFormatting sqref="I11:J11">
    <cfRule type="cellIs" dxfId="239" priority="6" stopIfTrue="1" operator="between">
      <formula>1000000000000</formula>
      <formula>9999999999999990</formula>
    </cfRule>
    <cfRule type="cellIs" dxfId="238" priority="7" stopIfTrue="1" operator="between">
      <formula>10000000000</formula>
      <formula>999999999999</formula>
    </cfRule>
    <cfRule type="cellIs" dxfId="237" priority="8" stopIfTrue="1" operator="between">
      <formula>1000000</formula>
      <formula>99999999</formula>
    </cfRule>
    <cfRule type="cellIs" dxfId="236" priority="9" stopIfTrue="1" operator="between">
      <formula>100</formula>
      <formula>9999</formula>
    </cfRule>
  </conditionalFormatting>
  <conditionalFormatting sqref="E15">
    <cfRule type="cellIs" dxfId="235" priority="1" stopIfTrue="1" operator="equal">
      <formula>"Чужди средства"</formula>
    </cfRule>
    <cfRule type="cellIs" dxfId="234" priority="2" stopIfTrue="1" operator="equal">
      <formula>"СЕС - ДМП"</formula>
    </cfRule>
    <cfRule type="cellIs" dxfId="233" priority="3" stopIfTrue="1" operator="equal">
      <formula>"СЕС - РА"</formula>
    </cfRule>
    <cfRule type="cellIs" dxfId="232" priority="4" stopIfTrue="1" operator="equal">
      <formula>"СЕС - ДЕС"</formula>
    </cfRule>
    <cfRule type="cellIs" dxfId="231"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+[11]OTCHET!B9</f>
        <v>РИОСВ ПЛОВДИВ</v>
      </c>
      <c r="C11" s="22"/>
      <c r="D11" s="22"/>
      <c r="E11" s="23" t="s">
        <v>0</v>
      </c>
      <c r="F11" s="24">
        <f>[11]OTCHET!F9</f>
        <v>45596</v>
      </c>
      <c r="G11" s="25" t="s">
        <v>1</v>
      </c>
      <c r="H11" s="26">
        <f>+[11]OTCHET!H9</f>
        <v>471013</v>
      </c>
      <c r="I11" s="448">
        <f>+[11]OTCHET!I9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+[11]OTCHET!B12</f>
        <v>Министерство на околната среда и водите</v>
      </c>
      <c r="C13" s="31"/>
      <c r="D13" s="31"/>
      <c r="E13" s="35" t="str">
        <f>+[11]OTCHET!E12</f>
        <v>код по ЕБК:</v>
      </c>
      <c r="F13" s="36" t="str">
        <f>+[11]OTCHET!F12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+[11]OTCHET!E15</f>
        <v>33</v>
      </c>
      <c r="F15" s="41" t="str">
        <f>[11]OTCHET!F15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[11]OTCHET!E22+[11]OTCHET!E28+[11]OTCHET!E33+[11]OTCHET!E39+[11]OTCHET!E47+[11]OTCHET!E52+[11]OTCHET!E58+[11]OTCHET!E61+[11]OTCHET!E64+[11]OTCHET!E65+[11]OTCHET!E72+[11]OTCHET!E73</f>
        <v>0</v>
      </c>
      <c r="F23" s="111">
        <f t="shared" ref="F23:F88" si="1">+G23+H23+I23+J23</f>
        <v>0</v>
      </c>
      <c r="G23" s="112">
        <f>[11]OTCHET!G22+[11]OTCHET!G28+[11]OTCHET!G33+[11]OTCHET!G39+[11]OTCHET!G47+[11]OTCHET!G52+[11]OTCHET!G58+[11]OTCHET!G61+[11]OTCHET!G64+[11]OTCHET!G65+[11]OTCHET!G72+[11]OTCHET!G73</f>
        <v>0</v>
      </c>
      <c r="H23" s="113">
        <f>[11]OTCHET!H22+[11]OTCHET!H28+[11]OTCHET!H33+[11]OTCHET!H39+[11]OTCHET!H47+[11]OTCHET!H52+[11]OTCHET!H58+[11]OTCHET!H61+[11]OTCHET!H64+[11]OTCHET!H65+[11]OTCHET!H72+[11]OTCHET!H73</f>
        <v>0</v>
      </c>
      <c r="I23" s="113">
        <f>[11]OTCHET!I22+[11]OTCHET!I28+[11]OTCHET!I33+[11]OTCHET!I39+[11]OTCHET!I47+[11]OTCHET!I52+[11]OTCHET!I58+[11]OTCHET!I61+[11]OTCHET!I64+[11]OTCHET!I65+[11]OTCHET!I72+[11]OTCHET!I73</f>
        <v>0</v>
      </c>
      <c r="J23" s="114">
        <f>[11]OTCHET!J22+[11]OTCHET!J28+[11]OTCHET!J33+[11]OTCHET!J39+[11]OTCHET!J47+[11]OTCHET!J52+[11]OTCHET!J58+[11]OTCHET!J61+[11]OTCHET!J64+[11]OTCHET!J65+[11]OTCHET!J72+[11]OTCHET!J73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[11]OTCHET!E74</f>
        <v>0</v>
      </c>
      <c r="F26" s="133">
        <f t="shared" si="1"/>
        <v>0</v>
      </c>
      <c r="G26" s="134">
        <f>[11]OTCHET!G74</f>
        <v>0</v>
      </c>
      <c r="H26" s="135">
        <f>[11]OTCHET!H74</f>
        <v>0</v>
      </c>
      <c r="I26" s="135">
        <f>[11]OTCHET!I74</f>
        <v>0</v>
      </c>
      <c r="J26" s="136">
        <f>[11]OTCHET!J74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[11]OTCHET!E75</f>
        <v>0</v>
      </c>
      <c r="F27" s="140">
        <f t="shared" si="1"/>
        <v>0</v>
      </c>
      <c r="G27" s="141">
        <f>[11]OTCHET!G75</f>
        <v>0</v>
      </c>
      <c r="H27" s="142">
        <f>[11]OTCHET!H75</f>
        <v>0</v>
      </c>
      <c r="I27" s="142">
        <f>[11]OTCHET!I75</f>
        <v>0</v>
      </c>
      <c r="J27" s="143">
        <f>[11]OTCHET!J75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[11]OTCHET!E77</f>
        <v>0</v>
      </c>
      <c r="F28" s="148">
        <f t="shared" si="1"/>
        <v>0</v>
      </c>
      <c r="G28" s="149">
        <f>[11]OTCHET!G77</f>
        <v>0</v>
      </c>
      <c r="H28" s="150">
        <f>[11]OTCHET!H77</f>
        <v>0</v>
      </c>
      <c r="I28" s="150">
        <f>[11]OTCHET!I77</f>
        <v>0</v>
      </c>
      <c r="J28" s="151">
        <f>[11]OTCHET!J77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+[11]OTCHET!E78+[11]OTCHET!E79</f>
        <v>0</v>
      </c>
      <c r="F29" s="156">
        <f t="shared" si="1"/>
        <v>0</v>
      </c>
      <c r="G29" s="157">
        <f>+[11]OTCHET!G78+[11]OTCHET!G79</f>
        <v>0</v>
      </c>
      <c r="H29" s="158">
        <f>+[11]OTCHET!H78+[11]OTCHET!H79</f>
        <v>0</v>
      </c>
      <c r="I29" s="158">
        <f>+[11]OTCHET!I78+[11]OTCHET!I79</f>
        <v>0</v>
      </c>
      <c r="J29" s="159">
        <f>+[11]OTCHET!J78+[11]OTCHET!J79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[11]OTCHET!E90+[11]OTCHET!E93+[11]OTCHET!E94</f>
        <v>0</v>
      </c>
      <c r="F30" s="162">
        <f t="shared" si="1"/>
        <v>0</v>
      </c>
      <c r="G30" s="163">
        <f>[11]OTCHET!G90+[11]OTCHET!G93+[11]OTCHET!G94</f>
        <v>0</v>
      </c>
      <c r="H30" s="164">
        <f>[11]OTCHET!H90+[11]OTCHET!H93+[11]OTCHET!H94</f>
        <v>0</v>
      </c>
      <c r="I30" s="164">
        <f>[11]OTCHET!I90+[11]OTCHET!I93+[11]OTCHET!I94</f>
        <v>0</v>
      </c>
      <c r="J30" s="165">
        <f>[11]OTCHET!J90+[11]OTCHET!J93+[11]OTCHET!J94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[11]OTCHET!E106</f>
        <v>0</v>
      </c>
      <c r="F31" s="168">
        <f t="shared" si="1"/>
        <v>0</v>
      </c>
      <c r="G31" s="169">
        <f>[11]OTCHET!G106</f>
        <v>0</v>
      </c>
      <c r="H31" s="170">
        <f>[11]OTCHET!H106</f>
        <v>0</v>
      </c>
      <c r="I31" s="170">
        <f>[11]OTCHET!I106</f>
        <v>0</v>
      </c>
      <c r="J31" s="171">
        <f>[11]OTCHET!J106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[11]OTCHET!E110+[11]OTCHET!E119+[11]OTCHET!E135+[11]OTCHET!E136</f>
        <v>0</v>
      </c>
      <c r="F32" s="168">
        <f t="shared" si="1"/>
        <v>0</v>
      </c>
      <c r="G32" s="169">
        <f>[11]OTCHET!G110+[11]OTCHET!G119+[11]OTCHET!G135+[11]OTCHET!G136</f>
        <v>0</v>
      </c>
      <c r="H32" s="170">
        <f>[11]OTCHET!H110+[11]OTCHET!H119+[11]OTCHET!H135+[11]OTCHET!H136</f>
        <v>0</v>
      </c>
      <c r="I32" s="170">
        <f>[11]OTCHET!I110+[11]OTCHET!I119+[11]OTCHET!I135+[11]OTCHET!I136</f>
        <v>0</v>
      </c>
      <c r="J32" s="171">
        <f>[11]OTCHET!J110+[11]OTCHET!J119+[11]OTCHET!J135+[11]OTCHET!J136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[11]OTCHET!E123</f>
        <v>0</v>
      </c>
      <c r="F33" s="120">
        <f t="shared" si="1"/>
        <v>0</v>
      </c>
      <c r="G33" s="121">
        <f>[11]OTCHET!G123</f>
        <v>0</v>
      </c>
      <c r="H33" s="122">
        <f>[11]OTCHET!H123</f>
        <v>0</v>
      </c>
      <c r="I33" s="122">
        <f>[11]OTCHET!I123</f>
        <v>0</v>
      </c>
      <c r="J33" s="123">
        <f>[11]OTCHET!J123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+[11]OTCHET!E137</f>
        <v>0</v>
      </c>
      <c r="F36" s="191">
        <f t="shared" si="1"/>
        <v>0</v>
      </c>
      <c r="G36" s="192">
        <f>+[11]OTCHET!G137</f>
        <v>0</v>
      </c>
      <c r="H36" s="193">
        <f>+[11]OTCHET!H137</f>
        <v>0</v>
      </c>
      <c r="I36" s="193">
        <f>+[11]OTCHET!I137</f>
        <v>0</v>
      </c>
      <c r="J36" s="194">
        <f>+[11]OTCHET!J137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[11]OTCHET!E140+[11]OTCHET!E149+[11]OTCHET!E158</f>
        <v>0</v>
      </c>
      <c r="F37" s="199">
        <f t="shared" si="1"/>
        <v>0</v>
      </c>
      <c r="G37" s="200">
        <f>[11]OTCHET!G140+[11]OTCHET!G149+[11]OTCHET!G158</f>
        <v>0</v>
      </c>
      <c r="H37" s="201">
        <f>[11]OTCHET!H140+[11]OTCHET!H149+[11]OTCHET!H158</f>
        <v>0</v>
      </c>
      <c r="I37" s="201">
        <f>[11]OTCHET!I140+[11]OTCHET!I149+[11]OTCHET!I158</f>
        <v>0</v>
      </c>
      <c r="J37" s="202">
        <f>[11]OTCHET!J140+[11]OTCHET!J149+[11]OTCHET!J158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[11]OTCHET!E187</f>
        <v>0</v>
      </c>
      <c r="F40" s="229">
        <f t="shared" si="1"/>
        <v>0</v>
      </c>
      <c r="G40" s="230">
        <f>[11]OTCHET!G187</f>
        <v>0</v>
      </c>
      <c r="H40" s="231">
        <f>[11]OTCHET!H187</f>
        <v>0</v>
      </c>
      <c r="I40" s="231">
        <f>[11]OTCHET!I187</f>
        <v>0</v>
      </c>
      <c r="J40" s="232">
        <f>[11]OTCHET!J187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[11]OTCHET!E190</f>
        <v>0</v>
      </c>
      <c r="F41" s="237">
        <f t="shared" si="1"/>
        <v>0</v>
      </c>
      <c r="G41" s="238">
        <f>[11]OTCHET!G190</f>
        <v>0</v>
      </c>
      <c r="H41" s="239">
        <f>[11]OTCHET!H190</f>
        <v>0</v>
      </c>
      <c r="I41" s="239">
        <f>[11]OTCHET!I190</f>
        <v>0</v>
      </c>
      <c r="J41" s="240">
        <f>[11]OTCHET!J190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+[11]OTCHET!E196+[11]OTCHET!E204</f>
        <v>0</v>
      </c>
      <c r="F42" s="244">
        <f t="shared" si="1"/>
        <v>0</v>
      </c>
      <c r="G42" s="245">
        <f>+[11]OTCHET!G196+[11]OTCHET!G204</f>
        <v>0</v>
      </c>
      <c r="H42" s="246">
        <f>+[11]OTCHET!H196+[11]OTCHET!H204</f>
        <v>0</v>
      </c>
      <c r="I42" s="246">
        <f>+[11]OTCHET!I196+[11]OTCHET!I204</f>
        <v>0</v>
      </c>
      <c r="J42" s="247">
        <f>+[11]OTCHET!J196+[11]OTCHET!J204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+[11]OTCHET!E205+[11]OTCHET!E223+[11]OTCHET!E274</f>
        <v>0</v>
      </c>
      <c r="F43" s="250">
        <f t="shared" si="1"/>
        <v>0</v>
      </c>
      <c r="G43" s="251">
        <f>+[11]OTCHET!G205+[11]OTCHET!G223+[11]OTCHET!G274</f>
        <v>0</v>
      </c>
      <c r="H43" s="252">
        <f>+[11]OTCHET!H205+[11]OTCHET!H223+[11]OTCHET!H274</f>
        <v>0</v>
      </c>
      <c r="I43" s="252">
        <f>+[11]OTCHET!I205+[11]OTCHET!I223+[11]OTCHET!I274</f>
        <v>0</v>
      </c>
      <c r="J43" s="253">
        <f>+[11]OTCHET!J205+[11]OTCHET!J223+[11]OTCHET!J274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+[11]OTCHET!E227+[11]OTCHET!E233+[11]OTCHET!E236+[11]OTCHET!E237+[11]OTCHET!E238+[11]OTCHET!E239+[11]OTCHET!E243</f>
        <v>0</v>
      </c>
      <c r="F44" s="120">
        <f t="shared" si="1"/>
        <v>0</v>
      </c>
      <c r="G44" s="121">
        <f>+[11]OTCHET!G227+[11]OTCHET!G233+[11]OTCHET!G236+[11]OTCHET!G237+[11]OTCHET!G238+[11]OTCHET!G239+[11]OTCHET!G243</f>
        <v>0</v>
      </c>
      <c r="H44" s="122">
        <f>+[11]OTCHET!H227+[11]OTCHET!H233+[11]OTCHET!H236+[11]OTCHET!H237+[11]OTCHET!H238+[11]OTCHET!H239+[11]OTCHET!H243</f>
        <v>0</v>
      </c>
      <c r="I44" s="122">
        <f>+[11]OTCHET!I227+[11]OTCHET!I233+[11]OTCHET!I236+[11]OTCHET!I237+[11]OTCHET!I238+[11]OTCHET!I239+[11]OTCHET!I243</f>
        <v>0</v>
      </c>
      <c r="J44" s="123">
        <f>+[11]OTCHET!J227+[11]OTCHET!J233+[11]OTCHET!J236+[11]OTCHET!J237+[11]OTCHET!J238+[11]OTCHET!J239+[11]OTCHET!J243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+[11]OTCHET!E236+[11]OTCHET!E237+[11]OTCHET!E238+[11]OTCHET!E239+[11]OTCHET!E246+[11]OTCHET!E247+[11]OTCHET!E251</f>
        <v>0</v>
      </c>
      <c r="F45" s="256">
        <f t="shared" si="1"/>
        <v>0</v>
      </c>
      <c r="G45" s="257">
        <f>+[11]OTCHET!G236+[11]OTCHET!G237+[11]OTCHET!G238+[11]OTCHET!G239+[11]OTCHET!G246+[11]OTCHET!G247+[11]OTCHET!G251</f>
        <v>0</v>
      </c>
      <c r="H45" s="258">
        <f>+[11]OTCHET!H236+[11]OTCHET!H237+[11]OTCHET!H238+[11]OTCHET!H239+[11]OTCHET!H246+[11]OTCHET!H247+[11]OTCHET!H251</f>
        <v>0</v>
      </c>
      <c r="I45" s="259">
        <f>+[11]OTCHET!I236+[11]OTCHET!I237+[11]OTCHET!I238+[11]OTCHET!I239+[11]OTCHET!I246+[11]OTCHET!I247+[11]OTCHET!I251</f>
        <v>0</v>
      </c>
      <c r="J45" s="260">
        <f>+[11]OTCHET!J236+[11]OTCHET!J237+[11]OTCHET!J238+[11]OTCHET!J239+[11]OTCHET!J246+[11]OTCHET!J247+[11]OTCHET!J251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+[11]OTCHET!E258+[11]OTCHET!E259+[11]OTCHET!E260+[11]OTCHET!E261</f>
        <v>0</v>
      </c>
      <c r="F46" s="250">
        <f t="shared" si="1"/>
        <v>0</v>
      </c>
      <c r="G46" s="251">
        <f>+[11]OTCHET!G258+[11]OTCHET!G259+[11]OTCHET!G260+[11]OTCHET!G261</f>
        <v>0</v>
      </c>
      <c r="H46" s="252">
        <f>+[11]OTCHET!H258+[11]OTCHET!H259+[11]OTCHET!H260+[11]OTCHET!H261</f>
        <v>0</v>
      </c>
      <c r="I46" s="252">
        <f>+[11]OTCHET!I258+[11]OTCHET!I259+[11]OTCHET!I260+[11]OTCHET!I261</f>
        <v>0</v>
      </c>
      <c r="J46" s="253">
        <f>+[11]OTCHET!J258+[11]OTCHET!J259+[11]OTCHET!J260+[11]OTCHET!J261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+[11]OTCHET!E259</f>
        <v>0</v>
      </c>
      <c r="F47" s="256">
        <f t="shared" si="1"/>
        <v>0</v>
      </c>
      <c r="G47" s="257">
        <f>+[11]OTCHET!G259</f>
        <v>0</v>
      </c>
      <c r="H47" s="258">
        <f>+[11]OTCHET!H259</f>
        <v>0</v>
      </c>
      <c r="I47" s="259">
        <f>+[11]OTCHET!I259</f>
        <v>0</v>
      </c>
      <c r="J47" s="260">
        <f>+[11]OTCHET!J259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+[11]OTCHET!E268+[11]OTCHET!E272+[11]OTCHET!E273</f>
        <v>0</v>
      </c>
      <c r="F48" s="168">
        <f t="shared" si="1"/>
        <v>0</v>
      </c>
      <c r="G48" s="163">
        <f>+[11]OTCHET!G268+[11]OTCHET!G272+[11]OTCHET!G273</f>
        <v>0</v>
      </c>
      <c r="H48" s="164">
        <f>+[11]OTCHET!H268+[11]OTCHET!H272+[11]OTCHET!H273</f>
        <v>0</v>
      </c>
      <c r="I48" s="164">
        <f>+[11]OTCHET!I268+[11]OTCHET!I272+[11]OTCHET!I273</f>
        <v>0</v>
      </c>
      <c r="J48" s="165">
        <f>+[11]OTCHET!J268+[11]OTCHET!J272+[11]OTCHET!J273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[11]OTCHET!E278+[11]OTCHET!E279+[11]OTCHET!E287+[11]OTCHET!E290</f>
        <v>0</v>
      </c>
      <c r="F49" s="168">
        <f t="shared" si="1"/>
        <v>0</v>
      </c>
      <c r="G49" s="169">
        <f>[11]OTCHET!G278+[11]OTCHET!G279+[11]OTCHET!G287+[11]OTCHET!G290</f>
        <v>0</v>
      </c>
      <c r="H49" s="170">
        <f>[11]OTCHET!H278+[11]OTCHET!H279+[11]OTCHET!H287+[11]OTCHET!H290</f>
        <v>0</v>
      </c>
      <c r="I49" s="170">
        <f>[11]OTCHET!I278+[11]OTCHET!I279+[11]OTCHET!I287+[11]OTCHET!I290</f>
        <v>0</v>
      </c>
      <c r="J49" s="171">
        <f>[11]OTCHET!J278+[11]OTCHET!J279+[11]OTCHET!J287+[11]OTCHET!J290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+[11]OTCHET!E291</f>
        <v>0</v>
      </c>
      <c r="F50" s="168">
        <f t="shared" si="1"/>
        <v>0</v>
      </c>
      <c r="G50" s="169">
        <f>+[11]OTCHET!G291</f>
        <v>0</v>
      </c>
      <c r="H50" s="170">
        <f>+[11]OTCHET!H291</f>
        <v>0</v>
      </c>
      <c r="I50" s="170">
        <f>+[11]OTCHET!I291</f>
        <v>0</v>
      </c>
      <c r="J50" s="171">
        <f>+[11]OTCHET!J291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+[11]OTCHET!E275</f>
        <v>0</v>
      </c>
      <c r="F51" s="120">
        <f>+G51+H51+I51+J51</f>
        <v>0</v>
      </c>
      <c r="G51" s="121">
        <f>+[11]OTCHET!G275</f>
        <v>0</v>
      </c>
      <c r="H51" s="122">
        <f>+[11]OTCHET!H275</f>
        <v>0</v>
      </c>
      <c r="I51" s="122">
        <f>+[11]OTCHET!I275</f>
        <v>0</v>
      </c>
      <c r="J51" s="123">
        <f>+[11]OTCHET!J275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+[11]OTCHET!E296</f>
        <v>0</v>
      </c>
      <c r="F52" s="120">
        <f t="shared" si="1"/>
        <v>0</v>
      </c>
      <c r="G52" s="121">
        <f>+[11]OTCHET!G296</f>
        <v>0</v>
      </c>
      <c r="H52" s="122">
        <f>+[11]OTCHET!H296</f>
        <v>0</v>
      </c>
      <c r="I52" s="122">
        <f>+[11]OTCHET!I296</f>
        <v>0</v>
      </c>
      <c r="J52" s="123">
        <f>+[11]OTCHET!J296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[11]OTCHET!E297</f>
        <v>0</v>
      </c>
      <c r="F53" s="267">
        <f t="shared" si="1"/>
        <v>0</v>
      </c>
      <c r="G53" s="268">
        <f>[11]OTCHET!G297</f>
        <v>0</v>
      </c>
      <c r="H53" s="269">
        <f>[11]OTCHET!H297</f>
        <v>0</v>
      </c>
      <c r="I53" s="269">
        <f>[11]OTCHET!I297</f>
        <v>0</v>
      </c>
      <c r="J53" s="270">
        <f>[11]OTCHET!J297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[11]OTCHET!E299</f>
        <v>0</v>
      </c>
      <c r="F54" s="275">
        <f t="shared" si="1"/>
        <v>0</v>
      </c>
      <c r="G54" s="276">
        <f>[11]OTCHET!G299</f>
        <v>0</v>
      </c>
      <c r="H54" s="277">
        <f>[11]OTCHET!H299</f>
        <v>0</v>
      </c>
      <c r="I54" s="277">
        <f>[11]OTCHET!I299</f>
        <v>0</v>
      </c>
      <c r="J54" s="278">
        <f>[11]OTCHET!J299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+[11]OTCHET!E300</f>
        <v>0</v>
      </c>
      <c r="F55" s="284">
        <f t="shared" si="1"/>
        <v>0</v>
      </c>
      <c r="G55" s="285">
        <f>+[11]OTCHET!G300</f>
        <v>0</v>
      </c>
      <c r="H55" s="286">
        <f>+[11]OTCHET!H300</f>
        <v>0</v>
      </c>
      <c r="I55" s="286">
        <f>+[11]OTCHET!I300</f>
        <v>0</v>
      </c>
      <c r="J55" s="287">
        <f>+[11]OTCHET!J300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3978442</v>
      </c>
      <c r="G56" s="294">
        <f t="shared" si="5"/>
        <v>3978442</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+[11]OTCHET!E364+[11]OTCHET!E378+[11]OTCHET!E391</f>
        <v>0</v>
      </c>
      <c r="F57" s="299">
        <f t="shared" si="1"/>
        <v>0</v>
      </c>
      <c r="G57" s="300">
        <f>+[11]OTCHET!G364+[11]OTCHET!G378+[11]OTCHET!G391</f>
        <v>0</v>
      </c>
      <c r="H57" s="301">
        <f>+[11]OTCHET!H364+[11]OTCHET!H378+[11]OTCHET!H391</f>
        <v>0</v>
      </c>
      <c r="I57" s="301">
        <f>+[11]OTCHET!I364+[11]OTCHET!I378+[11]OTCHET!I391</f>
        <v>0</v>
      </c>
      <c r="J57" s="302">
        <f>+[11]OTCHET!J364+[11]OTCHET!J378+[11]OTCHET!J391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+[11]OTCHET!E386+[11]OTCHET!E394+[11]OTCHET!E399+[11]OTCHET!E402+[11]OTCHET!E405+[11]OTCHET!E408+[11]OTCHET!E409+[11]OTCHET!E412+[11]OTCHET!E425+[11]OTCHET!E426+[11]OTCHET!E427+[11]OTCHET!E428+[11]OTCHET!E429</f>
        <v>0</v>
      </c>
      <c r="F58" s="304">
        <f t="shared" si="1"/>
        <v>3978442</v>
      </c>
      <c r="G58" s="305">
        <f>+[11]OTCHET!G386+[11]OTCHET!G394+[11]OTCHET!G399+[11]OTCHET!G402+[11]OTCHET!G405+[11]OTCHET!G408+[11]OTCHET!G409+[11]OTCHET!G412+[11]OTCHET!G425+[11]OTCHET!G426+[11]OTCHET!G427+[11]OTCHET!G428+[11]OTCHET!G429</f>
        <v>3978442</v>
      </c>
      <c r="H58" s="306">
        <f>+[11]OTCHET!H386+[11]OTCHET!H394+[11]OTCHET!H399+[11]OTCHET!H402+[11]OTCHET!H405+[11]OTCHET!H408+[11]OTCHET!H409+[11]OTCHET!H412+[11]OTCHET!H425+[11]OTCHET!H426+[11]OTCHET!H427+[11]OTCHET!H428+[11]OTCHET!H429</f>
        <v>0</v>
      </c>
      <c r="I58" s="306">
        <f>+[11]OTCHET!I386+[11]OTCHET!I394+[11]OTCHET!I399+[11]OTCHET!I402+[11]OTCHET!I405+[11]OTCHET!I408+[11]OTCHET!I409+[11]OTCHET!I412+[11]OTCHET!I425+[11]OTCHET!I426+[11]OTCHET!I427+[11]OTCHET!I428+[11]OTCHET!I429</f>
        <v>0</v>
      </c>
      <c r="J58" s="307">
        <f>+[11]OTCHET!J386+[11]OTCHET!J394+[11]OTCHET!J399+[11]OTCHET!J402+[11]OTCHET!J405+[11]OTCHET!J408+[11]OTCHET!J409+[11]OTCHET!J412+[11]OTCHET!J425+[11]OTCHET!J426+[11]OTCHET!J427+[11]OTCHET!J428+[11]OTCHET!J429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+[11]OTCHET!E425+[11]OTCHET!E426+[11]OTCHET!E427+[11]OTCHET!E428+[11]OTCHET!E429</f>
        <v>0</v>
      </c>
      <c r="F59" s="309">
        <f t="shared" si="1"/>
        <v>0</v>
      </c>
      <c r="G59" s="310">
        <f>+[11]OTCHET!G425+[11]OTCHET!G426+[11]OTCHET!G427+[11]OTCHET!G428+[11]OTCHET!G429</f>
        <v>0</v>
      </c>
      <c r="H59" s="311">
        <f>+[11]OTCHET!H425+[11]OTCHET!H426+[11]OTCHET!H427+[11]OTCHET!H428+[11]OTCHET!H429</f>
        <v>0</v>
      </c>
      <c r="I59" s="311">
        <f>+[11]OTCHET!I425+[11]OTCHET!I426+[11]OTCHET!I427+[11]OTCHET!I428+[11]OTCHET!I429</f>
        <v>0</v>
      </c>
      <c r="J59" s="312">
        <f>+[11]OTCHET!J425+[11]OTCHET!J426+[11]OTCHET!J427+[11]OTCHET!J428+[11]OTCHET!J429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[11]OTCHET!E408</f>
        <v>0</v>
      </c>
      <c r="F60" s="316">
        <f t="shared" si="1"/>
        <v>0</v>
      </c>
      <c r="G60" s="317">
        <f>[11]OTCHET!G408</f>
        <v>0</v>
      </c>
      <c r="H60" s="318">
        <f>[11]OTCHET!H408</f>
        <v>0</v>
      </c>
      <c r="I60" s="318">
        <f>[11]OTCHET!I408</f>
        <v>0</v>
      </c>
      <c r="J60" s="319">
        <f>[11]OTCHET!J408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[11]OTCHET!E415</f>
        <v>0</v>
      </c>
      <c r="F62" s="199">
        <f t="shared" si="1"/>
        <v>0</v>
      </c>
      <c r="G62" s="200">
        <f>[11]OTCHET!G415</f>
        <v>0</v>
      </c>
      <c r="H62" s="201">
        <f>[11]OTCHET!H415</f>
        <v>0</v>
      </c>
      <c r="I62" s="201">
        <f>[11]OTCHET!I415</f>
        <v>0</v>
      </c>
      <c r="J62" s="202">
        <f>[11]OTCHET!J415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+[11]OTCHET!E252</f>
        <v>0</v>
      </c>
      <c r="F63" s="328">
        <f t="shared" si="1"/>
        <v>0</v>
      </c>
      <c r="G63" s="329">
        <f>+[11]OTCHET!G252</f>
        <v>0</v>
      </c>
      <c r="H63" s="330">
        <f>+[11]OTCHET!H252</f>
        <v>0</v>
      </c>
      <c r="I63" s="330">
        <f>+[11]OTCHET!I252</f>
        <v>0</v>
      </c>
      <c r="J63" s="331">
        <f>+[11]OTCHET!J252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3978442</v>
      </c>
      <c r="G64" s="337">
        <f t="shared" si="6"/>
        <v>3978442</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-3978442</v>
      </c>
      <c r="G66" s="349">
        <f t="shared" ref="G66:L66" si="8">SUM(+G68+G76+G77+G84+G85+G86+G89+G90+G91+G92+G93+G94+G95)</f>
        <v>-3978442</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+[11]OTCHET!E485+[11]OTCHET!E486+[11]OTCHET!E489+[11]OTCHET!E490+[11]OTCHET!E493+[11]OTCHET!E494+[11]OTCHET!E498</f>
        <v>0</v>
      </c>
      <c r="F69" s="367">
        <f t="shared" si="1"/>
        <v>0</v>
      </c>
      <c r="G69" s="368">
        <f>+[11]OTCHET!G485+[11]OTCHET!G486+[11]OTCHET!G489+[11]OTCHET!G490+[11]OTCHET!G493+[11]OTCHET!G494+[11]OTCHET!G498</f>
        <v>0</v>
      </c>
      <c r="H69" s="369">
        <f>+[11]OTCHET!H485+[11]OTCHET!H486+[11]OTCHET!H489+[11]OTCHET!H490+[11]OTCHET!H493+[11]OTCHET!H494+[11]OTCHET!H498</f>
        <v>0</v>
      </c>
      <c r="I69" s="369">
        <f>+[11]OTCHET!I485+[11]OTCHET!I486+[11]OTCHET!I489+[11]OTCHET!I490+[11]OTCHET!I493+[11]OTCHET!I494+[11]OTCHET!I498</f>
        <v>0</v>
      </c>
      <c r="J69" s="370">
        <f>+[11]OTCHET!J485+[11]OTCHET!J486+[11]OTCHET!J489+[11]OTCHET!J490+[11]OTCHET!J493+[11]OTCHET!J494+[11]OTCHET!J498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+[11]OTCHET!E487+[11]OTCHET!E488+[11]OTCHET!E491+[11]OTCHET!E492+[11]OTCHET!E495+[11]OTCHET!E496+[11]OTCHET!E497+[11]OTCHET!E499</f>
        <v>0</v>
      </c>
      <c r="F70" s="375">
        <f t="shared" si="1"/>
        <v>0</v>
      </c>
      <c r="G70" s="376">
        <f>+[11]OTCHET!G487+[11]OTCHET!G488+[11]OTCHET!G491+[11]OTCHET!G492+[11]OTCHET!G495+[11]OTCHET!G496+[11]OTCHET!G497+[11]OTCHET!G499</f>
        <v>0</v>
      </c>
      <c r="H70" s="377">
        <f>+[11]OTCHET!H487+[11]OTCHET!H488+[11]OTCHET!H491+[11]OTCHET!H492+[11]OTCHET!H495+[11]OTCHET!H496+[11]OTCHET!H497+[11]OTCHET!H499</f>
        <v>0</v>
      </c>
      <c r="I70" s="377">
        <f>+[11]OTCHET!I487+[11]OTCHET!I488+[11]OTCHET!I491+[11]OTCHET!I492+[11]OTCHET!I495+[11]OTCHET!I496+[11]OTCHET!I497+[11]OTCHET!I499</f>
        <v>0</v>
      </c>
      <c r="J70" s="378">
        <f>+[11]OTCHET!J487+[11]OTCHET!J488+[11]OTCHET!J491+[11]OTCHET!J492+[11]OTCHET!J495+[11]OTCHET!J496+[11]OTCHET!J497+[11]OTCHET!J499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+[11]OTCHET!E500</f>
        <v>0</v>
      </c>
      <c r="F71" s="375">
        <f t="shared" si="1"/>
        <v>0</v>
      </c>
      <c r="G71" s="376">
        <f>+[11]OTCHET!G500</f>
        <v>0</v>
      </c>
      <c r="H71" s="377">
        <f>+[11]OTCHET!H500</f>
        <v>0</v>
      </c>
      <c r="I71" s="377">
        <f>+[11]OTCHET!I500</f>
        <v>0</v>
      </c>
      <c r="J71" s="378">
        <f>+[11]OTCHET!J500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+[11]OTCHET!E505</f>
        <v>0</v>
      </c>
      <c r="F72" s="375">
        <f t="shared" si="1"/>
        <v>0</v>
      </c>
      <c r="G72" s="376">
        <f>+[11]OTCHET!G505</f>
        <v>0</v>
      </c>
      <c r="H72" s="377">
        <f>+[11]OTCHET!H505</f>
        <v>0</v>
      </c>
      <c r="I72" s="377">
        <f>+[11]OTCHET!I505</f>
        <v>0</v>
      </c>
      <c r="J72" s="378">
        <f>+[11]OTCHET!J505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+[11]OTCHET!E545</f>
        <v>0</v>
      </c>
      <c r="F73" s="375">
        <f t="shared" si="1"/>
        <v>0</v>
      </c>
      <c r="G73" s="376">
        <f>+[11]OTCHET!G545</f>
        <v>0</v>
      </c>
      <c r="H73" s="377">
        <f>+[11]OTCHET!H545</f>
        <v>0</v>
      </c>
      <c r="I73" s="377">
        <f>+[11]OTCHET!I545</f>
        <v>0</v>
      </c>
      <c r="J73" s="378">
        <f>+[11]OTCHET!J545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+[11]OTCHET!E584+[11]OTCHET!E585</f>
        <v>0</v>
      </c>
      <c r="F74" s="375">
        <f t="shared" si="1"/>
        <v>0</v>
      </c>
      <c r="G74" s="376">
        <f>+[11]OTCHET!G584+[11]OTCHET!G585</f>
        <v>0</v>
      </c>
      <c r="H74" s="377">
        <f>+[11]OTCHET!H584+[11]OTCHET!H585</f>
        <v>0</v>
      </c>
      <c r="I74" s="377">
        <f>+[11]OTCHET!I584+[11]OTCHET!I585</f>
        <v>0</v>
      </c>
      <c r="J74" s="378">
        <f>+[11]OTCHET!J584+[11]OTCHET!J585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+[11]OTCHET!E586+[11]OTCHET!E587+[11]OTCHET!E588</f>
        <v>0</v>
      </c>
      <c r="F75" s="382">
        <f t="shared" si="1"/>
        <v>0</v>
      </c>
      <c r="G75" s="383">
        <f>+[11]OTCHET!G586+[11]OTCHET!G587+[11]OTCHET!G588</f>
        <v>0</v>
      </c>
      <c r="H75" s="384">
        <f>+[11]OTCHET!H586+[11]OTCHET!H587+[11]OTCHET!H588</f>
        <v>0</v>
      </c>
      <c r="I75" s="384">
        <f>+[11]OTCHET!I586+[11]OTCHET!I587+[11]OTCHET!I588</f>
        <v>0</v>
      </c>
      <c r="J75" s="385">
        <f>+[11]OTCHET!J586+[11]OTCHET!J587+[11]OTCHET!J588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[11]OTCHET!E464</f>
        <v>0</v>
      </c>
      <c r="F76" s="299">
        <f t="shared" si="1"/>
        <v>0</v>
      </c>
      <c r="G76" s="300">
        <f>[11]OTCHET!G464</f>
        <v>0</v>
      </c>
      <c r="H76" s="301">
        <f>[11]OTCHET!H464</f>
        <v>0</v>
      </c>
      <c r="I76" s="301">
        <f>[11]OTCHET!I464</f>
        <v>0</v>
      </c>
      <c r="J76" s="302">
        <f>[11]OTCHET!J464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+[11]OTCHET!E469+[11]OTCHET!E472</f>
        <v>0</v>
      </c>
      <c r="F78" s="367">
        <f t="shared" si="1"/>
        <v>0</v>
      </c>
      <c r="G78" s="368">
        <f>+[11]OTCHET!G469+[11]OTCHET!G472</f>
        <v>0</v>
      </c>
      <c r="H78" s="369">
        <f>+[11]OTCHET!H469+[11]OTCHET!H472</f>
        <v>0</v>
      </c>
      <c r="I78" s="369">
        <f>+[11]OTCHET!I469+[11]OTCHET!I472</f>
        <v>0</v>
      </c>
      <c r="J78" s="370">
        <f>+[11]OTCHET!J469+[11]OTCHET!J472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+[11]OTCHET!E470+[11]OTCHET!E473</f>
        <v>0</v>
      </c>
      <c r="F79" s="375">
        <f t="shared" si="1"/>
        <v>0</v>
      </c>
      <c r="G79" s="376">
        <f>+[11]OTCHET!G470+[11]OTCHET!G473</f>
        <v>0</v>
      </c>
      <c r="H79" s="377">
        <f>+[11]OTCHET!H470+[11]OTCHET!H473</f>
        <v>0</v>
      </c>
      <c r="I79" s="377">
        <f>+[11]OTCHET!I470+[11]OTCHET!I473</f>
        <v>0</v>
      </c>
      <c r="J79" s="378">
        <f>+[11]OTCHET!J470+[11]OTCHET!J473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[11]OTCHET!E474</f>
        <v>0</v>
      </c>
      <c r="F80" s="375">
        <f t="shared" si="1"/>
        <v>0</v>
      </c>
      <c r="G80" s="376">
        <f>[11]OTCHET!G474</f>
        <v>0</v>
      </c>
      <c r="H80" s="377">
        <f>[11]OTCHET!H474</f>
        <v>0</v>
      </c>
      <c r="I80" s="377">
        <f>[11]OTCHET!I474</f>
        <v>0</v>
      </c>
      <c r="J80" s="378">
        <f>[11]OTCHET!J474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+[11]OTCHET!E482</f>
        <v>0</v>
      </c>
      <c r="F82" s="375">
        <f t="shared" si="1"/>
        <v>0</v>
      </c>
      <c r="G82" s="376">
        <f>+[11]OTCHET!G482</f>
        <v>0</v>
      </c>
      <c r="H82" s="377">
        <f>+[11]OTCHET!H482</f>
        <v>0</v>
      </c>
      <c r="I82" s="377">
        <f>+[11]OTCHET!I482</f>
        <v>0</v>
      </c>
      <c r="J82" s="378">
        <f>+[11]OTCHET!J482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+[11]OTCHET!E483</f>
        <v>0</v>
      </c>
      <c r="F83" s="382">
        <f t="shared" si="1"/>
        <v>0</v>
      </c>
      <c r="G83" s="383">
        <f>+[11]OTCHET!G483</f>
        <v>0</v>
      </c>
      <c r="H83" s="384">
        <f>+[11]OTCHET!H483</f>
        <v>0</v>
      </c>
      <c r="I83" s="384">
        <f>+[11]OTCHET!I483</f>
        <v>0</v>
      </c>
      <c r="J83" s="385">
        <f>+[11]OTCHET!J483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[11]OTCHET!E538</f>
        <v>0</v>
      </c>
      <c r="F84" s="299">
        <f t="shared" si="1"/>
        <v>0</v>
      </c>
      <c r="G84" s="300">
        <f>[11]OTCHET!G538</f>
        <v>0</v>
      </c>
      <c r="H84" s="301">
        <f>[11]OTCHET!H538</f>
        <v>0</v>
      </c>
      <c r="I84" s="301">
        <f>[11]OTCHET!I538</f>
        <v>0</v>
      </c>
      <c r="J84" s="302">
        <f>[11]OTCHET!J538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[11]OTCHET!E539</f>
        <v>0</v>
      </c>
      <c r="F85" s="304">
        <f t="shared" si="1"/>
        <v>0</v>
      </c>
      <c r="G85" s="305">
        <f>[11]OTCHET!G539</f>
        <v>0</v>
      </c>
      <c r="H85" s="306">
        <f>[11]OTCHET!H539</f>
        <v>0</v>
      </c>
      <c r="I85" s="306">
        <f>[11]OTCHET!I539</f>
        <v>0</v>
      </c>
      <c r="J85" s="307">
        <f>[11]OTCHET!J539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-3978442</v>
      </c>
      <c r="G86" s="310">
        <f t="shared" ref="G86:M86" si="11">+G87+G88</f>
        <v>-3978442</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+[11]OTCHET!E506+[11]OTCHET!E515+[11]OTCHET!E519+[11]OTCHET!E546</f>
        <v>0</v>
      </c>
      <c r="F87" s="367">
        <f t="shared" si="1"/>
        <v>0</v>
      </c>
      <c r="G87" s="368">
        <f>+[11]OTCHET!G506+[11]OTCHET!G515+[11]OTCHET!G519+[11]OTCHET!G546</f>
        <v>0</v>
      </c>
      <c r="H87" s="369">
        <f>+[11]OTCHET!H506+[11]OTCHET!H515+[11]OTCHET!H519+[11]OTCHET!H546</f>
        <v>0</v>
      </c>
      <c r="I87" s="369">
        <f>+[11]OTCHET!I506+[11]OTCHET!I515+[11]OTCHET!I519+[11]OTCHET!I546</f>
        <v>0</v>
      </c>
      <c r="J87" s="370">
        <f>+[11]OTCHET!J506+[11]OTCHET!J515+[11]OTCHET!J519+[11]OTCHET!J546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+[11]OTCHET!E524+[11]OTCHET!E527+[11]OTCHET!E547</f>
        <v>0</v>
      </c>
      <c r="F88" s="382">
        <f t="shared" si="1"/>
        <v>-3978442</v>
      </c>
      <c r="G88" s="383">
        <f>+[11]OTCHET!G524+[11]OTCHET!G527+[11]OTCHET!G547</f>
        <v>-3978442</v>
      </c>
      <c r="H88" s="384">
        <f>+[11]OTCHET!H524+[11]OTCHET!H527+[11]OTCHET!H547</f>
        <v>0</v>
      </c>
      <c r="I88" s="384">
        <f>+[11]OTCHET!I524+[11]OTCHET!I527+[11]OTCHET!I547</f>
        <v>0</v>
      </c>
      <c r="J88" s="385">
        <f>+[11]OTCHET!J524+[11]OTCHET!J527+[11]OTCHET!J547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[11]OTCHET!E534</f>
        <v>0</v>
      </c>
      <c r="F89" s="299">
        <f t="shared" ref="F89:F96" si="12">+G89+H89+I89+J89</f>
        <v>0</v>
      </c>
      <c r="G89" s="300">
        <f>[11]OTCHET!G534</f>
        <v>0</v>
      </c>
      <c r="H89" s="301">
        <f>[11]OTCHET!H534</f>
        <v>0</v>
      </c>
      <c r="I89" s="301">
        <f>[11]OTCHET!I534</f>
        <v>0</v>
      </c>
      <c r="J89" s="302">
        <f>[11]OTCHET!J534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+[11]OTCHET!E570+[11]OTCHET!E571+[11]OTCHET!E572+[11]OTCHET!E573+[11]OTCHET!E574+[11]OTCHET!E575</f>
        <v>0</v>
      </c>
      <c r="F90" s="304">
        <f t="shared" si="12"/>
        <v>0</v>
      </c>
      <c r="G90" s="305">
        <f>+[11]OTCHET!G570+[11]OTCHET!G571+[11]OTCHET!G572+[11]OTCHET!G573+[11]OTCHET!G574+[11]OTCHET!G575</f>
        <v>0</v>
      </c>
      <c r="H90" s="306">
        <f>+[11]OTCHET!H570+[11]OTCHET!H571+[11]OTCHET!H572+[11]OTCHET!H573+[11]OTCHET!H574+[11]OTCHET!H575</f>
        <v>0</v>
      </c>
      <c r="I90" s="306">
        <f>+[11]OTCHET!I570+[11]OTCHET!I571+[11]OTCHET!I572+[11]OTCHET!I573+[11]OTCHET!I574+[11]OTCHET!I575</f>
        <v>0</v>
      </c>
      <c r="J90" s="307">
        <f>+[11]OTCHET!J570+[11]OTCHET!J571+[11]OTCHET!J572+[11]OTCHET!J573+[11]OTCHET!J574+[11]OTCHET!J575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+[11]OTCHET!E576+[11]OTCHET!E577+[11]OTCHET!E578+[11]OTCHET!E579+[11]OTCHET!E580+[11]OTCHET!E581+[11]OTCHET!E582</f>
        <v>0</v>
      </c>
      <c r="F91" s="168">
        <f t="shared" si="12"/>
        <v>0</v>
      </c>
      <c r="G91" s="169">
        <f>+[11]OTCHET!G576+[11]OTCHET!G577+[11]OTCHET!G578+[11]OTCHET!G579+[11]OTCHET!G580+[11]OTCHET!G581+[11]OTCHET!G582</f>
        <v>0</v>
      </c>
      <c r="H91" s="170">
        <f>+[11]OTCHET!H576+[11]OTCHET!H577+[11]OTCHET!H578+[11]OTCHET!H579+[11]OTCHET!H580+[11]OTCHET!H581+[11]OTCHET!H582</f>
        <v>0</v>
      </c>
      <c r="I91" s="170">
        <f>+[11]OTCHET!I576+[11]OTCHET!I577+[11]OTCHET!I578+[11]OTCHET!I579+[11]OTCHET!I580+[11]OTCHET!I581+[11]OTCHET!I582</f>
        <v>0</v>
      </c>
      <c r="J91" s="171">
        <f>+[11]OTCHET!J576+[11]OTCHET!J577+[11]OTCHET!J578+[11]OTCHET!J579+[11]OTCHET!J580+[11]OTCHET!J581+[11]OTCHET!J582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+[11]OTCHET!E583</f>
        <v>0</v>
      </c>
      <c r="F92" s="168">
        <f t="shared" si="12"/>
        <v>0</v>
      </c>
      <c r="G92" s="169">
        <f>+[11]OTCHET!G583</f>
        <v>0</v>
      </c>
      <c r="H92" s="170">
        <f>+[11]OTCHET!H583</f>
        <v>0</v>
      </c>
      <c r="I92" s="170">
        <f>+[11]OTCHET!I583</f>
        <v>0</v>
      </c>
      <c r="J92" s="171">
        <f>+[11]OTCHET!J583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+[11]OTCHET!E590+[11]OTCHET!E591</f>
        <v>0</v>
      </c>
      <c r="F93" s="168">
        <f t="shared" si="12"/>
        <v>0</v>
      </c>
      <c r="G93" s="169">
        <f>+[11]OTCHET!G590+[11]OTCHET!G591</f>
        <v>0</v>
      </c>
      <c r="H93" s="170">
        <f>+[11]OTCHET!H590+[11]OTCHET!H591</f>
        <v>0</v>
      </c>
      <c r="I93" s="170">
        <f>+[11]OTCHET!I590+[11]OTCHET!I591</f>
        <v>0</v>
      </c>
      <c r="J93" s="171">
        <f>+[11]OTCHET!J590+[11]OTCHET!J591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+[11]OTCHET!E592+[11]OTCHET!E593</f>
        <v>0</v>
      </c>
      <c r="F94" s="168">
        <f t="shared" si="12"/>
        <v>0</v>
      </c>
      <c r="G94" s="169">
        <f>+[11]OTCHET!G592+[11]OTCHET!G593</f>
        <v>0</v>
      </c>
      <c r="H94" s="170">
        <f>+[11]OTCHET!H592+[11]OTCHET!H593</f>
        <v>0</v>
      </c>
      <c r="I94" s="170">
        <f>+[11]OTCHET!I592+[11]OTCHET!I593</f>
        <v>0</v>
      </c>
      <c r="J94" s="171">
        <f>+[11]OTCHET!J592+[11]OTCHET!J593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[11]OTCHET!E594</f>
        <v>0</v>
      </c>
      <c r="F95" s="120">
        <f t="shared" si="12"/>
        <v>0</v>
      </c>
      <c r="G95" s="121">
        <f>[11]OTCHET!G594</f>
        <v>0</v>
      </c>
      <c r="H95" s="122">
        <f>[11]OTCHET!H594</f>
        <v>0</v>
      </c>
      <c r="I95" s="122">
        <f>[11]OTCHET!I594</f>
        <v>0</v>
      </c>
      <c r="J95" s="123">
        <f>[11]OTCHET!J594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+[11]OTCHET!E597</f>
        <v>0</v>
      </c>
      <c r="F96" s="396">
        <f t="shared" si="12"/>
        <v>0</v>
      </c>
      <c r="G96" s="397">
        <f>+[11]OTCHET!G597</f>
        <v>0</v>
      </c>
      <c r="H96" s="398">
        <f>+[11]OTCHET!H597</f>
        <v>0</v>
      </c>
      <c r="I96" s="398">
        <f>+[11]OTCHET!I597</f>
        <v>0</v>
      </c>
      <c r="J96" s="399">
        <f>+[11]OTCHET!J597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+[11]OTCHET!H608</f>
        <v>0</v>
      </c>
      <c r="C107" s="421"/>
      <c r="D107" s="421"/>
      <c r="E107" s="426"/>
      <c r="F107" s="19"/>
      <c r="G107" s="427">
        <f>+[11]OTCHET!E608</f>
        <v>0</v>
      </c>
      <c r="H107" s="427">
        <f>+[11]OTCHET!F608</f>
        <v>0</v>
      </c>
      <c r="I107" s="428"/>
      <c r="J107" s="429" t="str">
        <f>+[11]OTCHET!B608</f>
        <v>31.10.2024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62" priority="21" stopIfTrue="1" operator="notEqual">
      <formula>0</formula>
    </cfRule>
  </conditionalFormatting>
  <conditionalFormatting sqref="E105:J105">
    <cfRule type="cellIs" dxfId="61" priority="20" stopIfTrue="1" operator="notEqual">
      <formula>0</formula>
    </cfRule>
  </conditionalFormatting>
  <conditionalFormatting sqref="G107:H107 B107">
    <cfRule type="cellIs" dxfId="60" priority="19" stopIfTrue="1" operator="equal">
      <formula>0</formula>
    </cfRule>
  </conditionalFormatting>
  <conditionalFormatting sqref="I114 E110">
    <cfRule type="cellIs" dxfId="59" priority="18" stopIfTrue="1" operator="equal">
      <formula>0</formula>
    </cfRule>
  </conditionalFormatting>
  <conditionalFormatting sqref="J107">
    <cfRule type="cellIs" dxfId="58" priority="17" stopIfTrue="1" operator="equal">
      <formula>0</formula>
    </cfRule>
  </conditionalFormatting>
  <conditionalFormatting sqref="E114:F114">
    <cfRule type="cellIs" dxfId="57" priority="16" stopIfTrue="1" operator="equal">
      <formula>0</formula>
    </cfRule>
  </conditionalFormatting>
  <conditionalFormatting sqref="F15">
    <cfRule type="cellIs" dxfId="56" priority="11" stopIfTrue="1" operator="equal">
      <formula>"Чужди средства"</formula>
    </cfRule>
    <cfRule type="cellIs" dxfId="55" priority="12" stopIfTrue="1" operator="equal">
      <formula>"СЕС - ДМП"</formula>
    </cfRule>
    <cfRule type="cellIs" dxfId="54" priority="13" stopIfTrue="1" operator="equal">
      <formula>"СЕС - РА"</formula>
    </cfRule>
    <cfRule type="cellIs" dxfId="53" priority="14" stopIfTrue="1" operator="equal">
      <formula>"СЕС - ДЕС"</formula>
    </cfRule>
    <cfRule type="cellIs" dxfId="52" priority="15" stopIfTrue="1" operator="equal">
      <formula>"СЕС - КСФ"</formula>
    </cfRule>
  </conditionalFormatting>
  <conditionalFormatting sqref="B105">
    <cfRule type="cellIs" dxfId="51" priority="10" stopIfTrue="1" operator="notEqual">
      <formula>0</formula>
    </cfRule>
  </conditionalFormatting>
  <conditionalFormatting sqref="I11:J11">
    <cfRule type="cellIs" dxfId="50" priority="6" stopIfTrue="1" operator="between">
      <formula>1000000000000</formula>
      <formula>9999999999999990</formula>
    </cfRule>
    <cfRule type="cellIs" dxfId="49" priority="7" stopIfTrue="1" operator="between">
      <formula>10000000000</formula>
      <formula>999999999999</formula>
    </cfRule>
    <cfRule type="cellIs" dxfId="48" priority="8" stopIfTrue="1" operator="between">
      <formula>1000000</formula>
      <formula>99999999</formula>
    </cfRule>
    <cfRule type="cellIs" dxfId="47" priority="9" stopIfTrue="1" operator="between">
      <formula>100</formula>
      <formula>9999</formula>
    </cfRule>
  </conditionalFormatting>
  <conditionalFormatting sqref="E15">
    <cfRule type="cellIs" dxfId="46" priority="1" stopIfTrue="1" operator="equal">
      <formula>"Чужди средства"</formula>
    </cfRule>
    <cfRule type="cellIs" dxfId="45" priority="2" stopIfTrue="1" operator="equal">
      <formula>"СЕС - ДМП"</formula>
    </cfRule>
    <cfRule type="cellIs" dxfId="44" priority="3" stopIfTrue="1" operator="equal">
      <formula>"СЕС - РА"</formula>
    </cfRule>
    <cfRule type="cellIs" dxfId="43" priority="4" stopIfTrue="1" operator="equal">
      <formula>"СЕС - ДЕС"</formula>
    </cfRule>
    <cfRule type="cellIs" dxfId="42"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+[12]OTCHET!B9</f>
        <v>РИОСВ ПЛОВДИВ</v>
      </c>
      <c r="C11" s="22"/>
      <c r="D11" s="22"/>
      <c r="E11" s="23" t="s">
        <v>0</v>
      </c>
      <c r="F11" s="24">
        <f>[12]OTCHET!F9</f>
        <v>45626</v>
      </c>
      <c r="G11" s="25" t="s">
        <v>1</v>
      </c>
      <c r="H11" s="26">
        <f>+[12]OTCHET!H9</f>
        <v>471013</v>
      </c>
      <c r="I11" s="448">
        <f>+[12]OTCHET!I9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+[12]OTCHET!B12</f>
        <v>Министерство на околната среда и водите</v>
      </c>
      <c r="C13" s="31"/>
      <c r="D13" s="31"/>
      <c r="E13" s="35" t="str">
        <f>+[12]OTCHET!E12</f>
        <v>код по ЕБК:</v>
      </c>
      <c r="F13" s="36" t="str">
        <f>+[12]OTCHET!F12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+[12]OTCHET!E15</f>
        <v>33</v>
      </c>
      <c r="F15" s="41" t="str">
        <f>[12]OTCHET!F15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[12]OTCHET!E22+[12]OTCHET!E28+[12]OTCHET!E33+[12]OTCHET!E39+[12]OTCHET!E47+[12]OTCHET!E52+[12]OTCHET!E58+[12]OTCHET!E61+[12]OTCHET!E64+[12]OTCHET!E65+[12]OTCHET!E72+[12]OTCHET!E73</f>
        <v>0</v>
      </c>
      <c r="F23" s="111">
        <f t="shared" ref="F23:F88" si="1">+G23+H23+I23+J23</f>
        <v>0</v>
      </c>
      <c r="G23" s="112">
        <f>[12]OTCHET!G22+[12]OTCHET!G28+[12]OTCHET!G33+[12]OTCHET!G39+[12]OTCHET!G47+[12]OTCHET!G52+[12]OTCHET!G58+[12]OTCHET!G61+[12]OTCHET!G64+[12]OTCHET!G65+[12]OTCHET!G72+[12]OTCHET!G73</f>
        <v>0</v>
      </c>
      <c r="H23" s="113">
        <f>[12]OTCHET!H22+[12]OTCHET!H28+[12]OTCHET!H33+[12]OTCHET!H39+[12]OTCHET!H47+[12]OTCHET!H52+[12]OTCHET!H58+[12]OTCHET!H61+[12]OTCHET!H64+[12]OTCHET!H65+[12]OTCHET!H72+[12]OTCHET!H73</f>
        <v>0</v>
      </c>
      <c r="I23" s="113">
        <f>[12]OTCHET!I22+[12]OTCHET!I28+[12]OTCHET!I33+[12]OTCHET!I39+[12]OTCHET!I47+[12]OTCHET!I52+[12]OTCHET!I58+[12]OTCHET!I61+[12]OTCHET!I64+[12]OTCHET!I65+[12]OTCHET!I72+[12]OTCHET!I73</f>
        <v>0</v>
      </c>
      <c r="J23" s="114">
        <f>[12]OTCHET!J22+[12]OTCHET!J28+[12]OTCHET!J33+[12]OTCHET!J39+[12]OTCHET!J47+[12]OTCHET!J52+[12]OTCHET!J58+[12]OTCHET!J61+[12]OTCHET!J64+[12]OTCHET!J65+[12]OTCHET!J72+[12]OTCHET!J73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[12]OTCHET!E74</f>
        <v>0</v>
      </c>
      <c r="F26" s="133">
        <f t="shared" si="1"/>
        <v>0</v>
      </c>
      <c r="G26" s="134">
        <f>[12]OTCHET!G74</f>
        <v>0</v>
      </c>
      <c r="H26" s="135">
        <f>[12]OTCHET!H74</f>
        <v>0</v>
      </c>
      <c r="I26" s="135">
        <f>[12]OTCHET!I74</f>
        <v>0</v>
      </c>
      <c r="J26" s="136">
        <f>[12]OTCHET!J74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[12]OTCHET!E75</f>
        <v>0</v>
      </c>
      <c r="F27" s="140">
        <f t="shared" si="1"/>
        <v>0</v>
      </c>
      <c r="G27" s="141">
        <f>[12]OTCHET!G75</f>
        <v>0</v>
      </c>
      <c r="H27" s="142">
        <f>[12]OTCHET!H75</f>
        <v>0</v>
      </c>
      <c r="I27" s="142">
        <f>[12]OTCHET!I75</f>
        <v>0</v>
      </c>
      <c r="J27" s="143">
        <f>[12]OTCHET!J75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[12]OTCHET!E77</f>
        <v>0</v>
      </c>
      <c r="F28" s="148">
        <f t="shared" si="1"/>
        <v>0</v>
      </c>
      <c r="G28" s="149">
        <f>[12]OTCHET!G77</f>
        <v>0</v>
      </c>
      <c r="H28" s="150">
        <f>[12]OTCHET!H77</f>
        <v>0</v>
      </c>
      <c r="I28" s="150">
        <f>[12]OTCHET!I77</f>
        <v>0</v>
      </c>
      <c r="J28" s="151">
        <f>[12]OTCHET!J77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+[12]OTCHET!E78+[12]OTCHET!E79</f>
        <v>0</v>
      </c>
      <c r="F29" s="156">
        <f t="shared" si="1"/>
        <v>0</v>
      </c>
      <c r="G29" s="157">
        <f>+[12]OTCHET!G78+[12]OTCHET!G79</f>
        <v>0</v>
      </c>
      <c r="H29" s="158">
        <f>+[12]OTCHET!H78+[12]OTCHET!H79</f>
        <v>0</v>
      </c>
      <c r="I29" s="158">
        <f>+[12]OTCHET!I78+[12]OTCHET!I79</f>
        <v>0</v>
      </c>
      <c r="J29" s="159">
        <f>+[12]OTCHET!J78+[12]OTCHET!J79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[12]OTCHET!E90+[12]OTCHET!E93+[12]OTCHET!E94</f>
        <v>0</v>
      </c>
      <c r="F30" s="162">
        <f t="shared" si="1"/>
        <v>0</v>
      </c>
      <c r="G30" s="163">
        <f>[12]OTCHET!G90+[12]OTCHET!G93+[12]OTCHET!G94</f>
        <v>0</v>
      </c>
      <c r="H30" s="164">
        <f>[12]OTCHET!H90+[12]OTCHET!H93+[12]OTCHET!H94</f>
        <v>0</v>
      </c>
      <c r="I30" s="164">
        <f>[12]OTCHET!I90+[12]OTCHET!I93+[12]OTCHET!I94</f>
        <v>0</v>
      </c>
      <c r="J30" s="165">
        <f>[12]OTCHET!J90+[12]OTCHET!J93+[12]OTCHET!J94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[12]OTCHET!E106</f>
        <v>0</v>
      </c>
      <c r="F31" s="168">
        <f t="shared" si="1"/>
        <v>0</v>
      </c>
      <c r="G31" s="169">
        <f>[12]OTCHET!G106</f>
        <v>0</v>
      </c>
      <c r="H31" s="170">
        <f>[12]OTCHET!H106</f>
        <v>0</v>
      </c>
      <c r="I31" s="170">
        <f>[12]OTCHET!I106</f>
        <v>0</v>
      </c>
      <c r="J31" s="171">
        <f>[12]OTCHET!J106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[12]OTCHET!E110+[12]OTCHET!E119+[12]OTCHET!E135+[12]OTCHET!E136</f>
        <v>0</v>
      </c>
      <c r="F32" s="168">
        <f t="shared" si="1"/>
        <v>0</v>
      </c>
      <c r="G32" s="169">
        <f>[12]OTCHET!G110+[12]OTCHET!G119+[12]OTCHET!G135+[12]OTCHET!G136</f>
        <v>0</v>
      </c>
      <c r="H32" s="170">
        <f>[12]OTCHET!H110+[12]OTCHET!H119+[12]OTCHET!H135+[12]OTCHET!H136</f>
        <v>0</v>
      </c>
      <c r="I32" s="170">
        <f>[12]OTCHET!I110+[12]OTCHET!I119+[12]OTCHET!I135+[12]OTCHET!I136</f>
        <v>0</v>
      </c>
      <c r="J32" s="171">
        <f>[12]OTCHET!J110+[12]OTCHET!J119+[12]OTCHET!J135+[12]OTCHET!J136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[12]OTCHET!E123</f>
        <v>0</v>
      </c>
      <c r="F33" s="120">
        <f t="shared" si="1"/>
        <v>0</v>
      </c>
      <c r="G33" s="121">
        <f>[12]OTCHET!G123</f>
        <v>0</v>
      </c>
      <c r="H33" s="122">
        <f>[12]OTCHET!H123</f>
        <v>0</v>
      </c>
      <c r="I33" s="122">
        <f>[12]OTCHET!I123</f>
        <v>0</v>
      </c>
      <c r="J33" s="123">
        <f>[12]OTCHET!J123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+[12]OTCHET!E137</f>
        <v>0</v>
      </c>
      <c r="F36" s="191">
        <f t="shared" si="1"/>
        <v>0</v>
      </c>
      <c r="G36" s="192">
        <f>+[12]OTCHET!G137</f>
        <v>0</v>
      </c>
      <c r="H36" s="193">
        <f>+[12]OTCHET!H137</f>
        <v>0</v>
      </c>
      <c r="I36" s="193">
        <f>+[12]OTCHET!I137</f>
        <v>0</v>
      </c>
      <c r="J36" s="194">
        <f>+[12]OTCHET!J137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[12]OTCHET!E140+[12]OTCHET!E149+[12]OTCHET!E158</f>
        <v>0</v>
      </c>
      <c r="F37" s="199">
        <f t="shared" si="1"/>
        <v>0</v>
      </c>
      <c r="G37" s="200">
        <f>[12]OTCHET!G140+[12]OTCHET!G149+[12]OTCHET!G158</f>
        <v>0</v>
      </c>
      <c r="H37" s="201">
        <f>[12]OTCHET!H140+[12]OTCHET!H149+[12]OTCHET!H158</f>
        <v>0</v>
      </c>
      <c r="I37" s="201">
        <f>[12]OTCHET!I140+[12]OTCHET!I149+[12]OTCHET!I158</f>
        <v>0</v>
      </c>
      <c r="J37" s="202">
        <f>[12]OTCHET!J140+[12]OTCHET!J149+[12]OTCHET!J158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[12]OTCHET!E187</f>
        <v>0</v>
      </c>
      <c r="F40" s="229">
        <f t="shared" si="1"/>
        <v>0</v>
      </c>
      <c r="G40" s="230">
        <f>[12]OTCHET!G187</f>
        <v>0</v>
      </c>
      <c r="H40" s="231">
        <f>[12]OTCHET!H187</f>
        <v>0</v>
      </c>
      <c r="I40" s="231">
        <f>[12]OTCHET!I187</f>
        <v>0</v>
      </c>
      <c r="J40" s="232">
        <f>[12]OTCHET!J187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[12]OTCHET!E190</f>
        <v>0</v>
      </c>
      <c r="F41" s="237">
        <f t="shared" si="1"/>
        <v>0</v>
      </c>
      <c r="G41" s="238">
        <f>[12]OTCHET!G190</f>
        <v>0</v>
      </c>
      <c r="H41" s="239">
        <f>[12]OTCHET!H190</f>
        <v>0</v>
      </c>
      <c r="I41" s="239">
        <f>[12]OTCHET!I190</f>
        <v>0</v>
      </c>
      <c r="J41" s="240">
        <f>[12]OTCHET!J190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+[12]OTCHET!E196+[12]OTCHET!E204</f>
        <v>0</v>
      </c>
      <c r="F42" s="244">
        <f t="shared" si="1"/>
        <v>0</v>
      </c>
      <c r="G42" s="245">
        <f>+[12]OTCHET!G196+[12]OTCHET!G204</f>
        <v>0</v>
      </c>
      <c r="H42" s="246">
        <f>+[12]OTCHET!H196+[12]OTCHET!H204</f>
        <v>0</v>
      </c>
      <c r="I42" s="246">
        <f>+[12]OTCHET!I196+[12]OTCHET!I204</f>
        <v>0</v>
      </c>
      <c r="J42" s="247">
        <f>+[12]OTCHET!J196+[12]OTCHET!J204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+[12]OTCHET!E205+[12]OTCHET!E223+[12]OTCHET!E274</f>
        <v>0</v>
      </c>
      <c r="F43" s="250">
        <f t="shared" si="1"/>
        <v>0</v>
      </c>
      <c r="G43" s="251">
        <f>+[12]OTCHET!G205+[12]OTCHET!G223+[12]OTCHET!G274</f>
        <v>0</v>
      </c>
      <c r="H43" s="252">
        <f>+[12]OTCHET!H205+[12]OTCHET!H223+[12]OTCHET!H274</f>
        <v>0</v>
      </c>
      <c r="I43" s="252">
        <f>+[12]OTCHET!I205+[12]OTCHET!I223+[12]OTCHET!I274</f>
        <v>0</v>
      </c>
      <c r="J43" s="253">
        <f>+[12]OTCHET!J205+[12]OTCHET!J223+[12]OTCHET!J274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+[12]OTCHET!E227+[12]OTCHET!E233+[12]OTCHET!E236+[12]OTCHET!E237+[12]OTCHET!E238+[12]OTCHET!E239+[12]OTCHET!E243</f>
        <v>0</v>
      </c>
      <c r="F44" s="120">
        <f t="shared" si="1"/>
        <v>0</v>
      </c>
      <c r="G44" s="121">
        <f>+[12]OTCHET!G227+[12]OTCHET!G233+[12]OTCHET!G236+[12]OTCHET!G237+[12]OTCHET!G238+[12]OTCHET!G239+[12]OTCHET!G243</f>
        <v>0</v>
      </c>
      <c r="H44" s="122">
        <f>+[12]OTCHET!H227+[12]OTCHET!H233+[12]OTCHET!H236+[12]OTCHET!H237+[12]OTCHET!H238+[12]OTCHET!H239+[12]OTCHET!H243</f>
        <v>0</v>
      </c>
      <c r="I44" s="122">
        <f>+[12]OTCHET!I227+[12]OTCHET!I233+[12]OTCHET!I236+[12]OTCHET!I237+[12]OTCHET!I238+[12]OTCHET!I239+[12]OTCHET!I243</f>
        <v>0</v>
      </c>
      <c r="J44" s="123">
        <f>+[12]OTCHET!J227+[12]OTCHET!J233+[12]OTCHET!J236+[12]OTCHET!J237+[12]OTCHET!J238+[12]OTCHET!J239+[12]OTCHET!J243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+[12]OTCHET!E236+[12]OTCHET!E237+[12]OTCHET!E238+[12]OTCHET!E239+[12]OTCHET!E246+[12]OTCHET!E247+[12]OTCHET!E251</f>
        <v>0</v>
      </c>
      <c r="F45" s="256">
        <f t="shared" si="1"/>
        <v>0</v>
      </c>
      <c r="G45" s="257">
        <f>+[12]OTCHET!G236+[12]OTCHET!G237+[12]OTCHET!G238+[12]OTCHET!G239+[12]OTCHET!G246+[12]OTCHET!G247+[12]OTCHET!G251</f>
        <v>0</v>
      </c>
      <c r="H45" s="258">
        <f>+[12]OTCHET!H236+[12]OTCHET!H237+[12]OTCHET!H238+[12]OTCHET!H239+[12]OTCHET!H246+[12]OTCHET!H247+[12]OTCHET!H251</f>
        <v>0</v>
      </c>
      <c r="I45" s="259">
        <f>+[12]OTCHET!I236+[12]OTCHET!I237+[12]OTCHET!I238+[12]OTCHET!I239+[12]OTCHET!I246+[12]OTCHET!I247+[12]OTCHET!I251</f>
        <v>0</v>
      </c>
      <c r="J45" s="260">
        <f>+[12]OTCHET!J236+[12]OTCHET!J237+[12]OTCHET!J238+[12]OTCHET!J239+[12]OTCHET!J246+[12]OTCHET!J247+[12]OTCHET!J251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+[12]OTCHET!E258+[12]OTCHET!E259+[12]OTCHET!E260+[12]OTCHET!E261</f>
        <v>0</v>
      </c>
      <c r="F46" s="250">
        <f t="shared" si="1"/>
        <v>0</v>
      </c>
      <c r="G46" s="251">
        <f>+[12]OTCHET!G258+[12]OTCHET!G259+[12]OTCHET!G260+[12]OTCHET!G261</f>
        <v>0</v>
      </c>
      <c r="H46" s="252">
        <f>+[12]OTCHET!H258+[12]OTCHET!H259+[12]OTCHET!H260+[12]OTCHET!H261</f>
        <v>0</v>
      </c>
      <c r="I46" s="252">
        <f>+[12]OTCHET!I258+[12]OTCHET!I259+[12]OTCHET!I260+[12]OTCHET!I261</f>
        <v>0</v>
      </c>
      <c r="J46" s="253">
        <f>+[12]OTCHET!J258+[12]OTCHET!J259+[12]OTCHET!J260+[12]OTCHET!J261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+[12]OTCHET!E259</f>
        <v>0</v>
      </c>
      <c r="F47" s="256">
        <f t="shared" si="1"/>
        <v>0</v>
      </c>
      <c r="G47" s="257">
        <f>+[12]OTCHET!G259</f>
        <v>0</v>
      </c>
      <c r="H47" s="258">
        <f>+[12]OTCHET!H259</f>
        <v>0</v>
      </c>
      <c r="I47" s="259">
        <f>+[12]OTCHET!I259</f>
        <v>0</v>
      </c>
      <c r="J47" s="260">
        <f>+[12]OTCHET!J259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+[12]OTCHET!E268+[12]OTCHET!E272+[12]OTCHET!E273</f>
        <v>0</v>
      </c>
      <c r="F48" s="168">
        <f t="shared" si="1"/>
        <v>0</v>
      </c>
      <c r="G48" s="163">
        <f>+[12]OTCHET!G268+[12]OTCHET!G272+[12]OTCHET!G273</f>
        <v>0</v>
      </c>
      <c r="H48" s="164">
        <f>+[12]OTCHET!H268+[12]OTCHET!H272+[12]OTCHET!H273</f>
        <v>0</v>
      </c>
      <c r="I48" s="164">
        <f>+[12]OTCHET!I268+[12]OTCHET!I272+[12]OTCHET!I273</f>
        <v>0</v>
      </c>
      <c r="J48" s="165">
        <f>+[12]OTCHET!J268+[12]OTCHET!J272+[12]OTCHET!J273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[12]OTCHET!E278+[12]OTCHET!E279+[12]OTCHET!E287+[12]OTCHET!E290</f>
        <v>0</v>
      </c>
      <c r="F49" s="168">
        <f t="shared" si="1"/>
        <v>0</v>
      </c>
      <c r="G49" s="169">
        <f>[12]OTCHET!G278+[12]OTCHET!G279+[12]OTCHET!G287+[12]OTCHET!G290</f>
        <v>0</v>
      </c>
      <c r="H49" s="170">
        <f>[12]OTCHET!H278+[12]OTCHET!H279+[12]OTCHET!H287+[12]OTCHET!H290</f>
        <v>0</v>
      </c>
      <c r="I49" s="170">
        <f>[12]OTCHET!I278+[12]OTCHET!I279+[12]OTCHET!I287+[12]OTCHET!I290</f>
        <v>0</v>
      </c>
      <c r="J49" s="171">
        <f>[12]OTCHET!J278+[12]OTCHET!J279+[12]OTCHET!J287+[12]OTCHET!J290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+[12]OTCHET!E291</f>
        <v>0</v>
      </c>
      <c r="F50" s="168">
        <f t="shared" si="1"/>
        <v>0</v>
      </c>
      <c r="G50" s="169">
        <f>+[12]OTCHET!G291</f>
        <v>0</v>
      </c>
      <c r="H50" s="170">
        <f>+[12]OTCHET!H291</f>
        <v>0</v>
      </c>
      <c r="I50" s="170">
        <f>+[12]OTCHET!I291</f>
        <v>0</v>
      </c>
      <c r="J50" s="171">
        <f>+[12]OTCHET!J291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+[12]OTCHET!E275</f>
        <v>0</v>
      </c>
      <c r="F51" s="120">
        <f>+G51+H51+I51+J51</f>
        <v>0</v>
      </c>
      <c r="G51" s="121">
        <f>+[12]OTCHET!G275</f>
        <v>0</v>
      </c>
      <c r="H51" s="122">
        <f>+[12]OTCHET!H275</f>
        <v>0</v>
      </c>
      <c r="I51" s="122">
        <f>+[12]OTCHET!I275</f>
        <v>0</v>
      </c>
      <c r="J51" s="123">
        <f>+[12]OTCHET!J275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+[12]OTCHET!E296</f>
        <v>0</v>
      </c>
      <c r="F52" s="120">
        <f t="shared" si="1"/>
        <v>0</v>
      </c>
      <c r="G52" s="121">
        <f>+[12]OTCHET!G296</f>
        <v>0</v>
      </c>
      <c r="H52" s="122">
        <f>+[12]OTCHET!H296</f>
        <v>0</v>
      </c>
      <c r="I52" s="122">
        <f>+[12]OTCHET!I296</f>
        <v>0</v>
      </c>
      <c r="J52" s="123">
        <f>+[12]OTCHET!J296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[12]OTCHET!E297</f>
        <v>0</v>
      </c>
      <c r="F53" s="267">
        <f t="shared" si="1"/>
        <v>0</v>
      </c>
      <c r="G53" s="268">
        <f>[12]OTCHET!G297</f>
        <v>0</v>
      </c>
      <c r="H53" s="269">
        <f>[12]OTCHET!H297</f>
        <v>0</v>
      </c>
      <c r="I53" s="269">
        <f>[12]OTCHET!I297</f>
        <v>0</v>
      </c>
      <c r="J53" s="270">
        <f>[12]OTCHET!J297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[12]OTCHET!E299</f>
        <v>0</v>
      </c>
      <c r="F54" s="275">
        <f t="shared" si="1"/>
        <v>0</v>
      </c>
      <c r="G54" s="276">
        <f>[12]OTCHET!G299</f>
        <v>0</v>
      </c>
      <c r="H54" s="277">
        <f>[12]OTCHET!H299</f>
        <v>0</v>
      </c>
      <c r="I54" s="277">
        <f>[12]OTCHET!I299</f>
        <v>0</v>
      </c>
      <c r="J54" s="278">
        <f>[12]OTCHET!J299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+[12]OTCHET!E300</f>
        <v>0</v>
      </c>
      <c r="F55" s="284">
        <f t="shared" si="1"/>
        <v>0</v>
      </c>
      <c r="G55" s="285">
        <f>+[12]OTCHET!G300</f>
        <v>0</v>
      </c>
      <c r="H55" s="286">
        <f>+[12]OTCHET!H300</f>
        <v>0</v>
      </c>
      <c r="I55" s="286">
        <f>+[12]OTCHET!I300</f>
        <v>0</v>
      </c>
      <c r="J55" s="287">
        <f>+[12]OTCHET!J300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3573315</v>
      </c>
      <c r="G56" s="294">
        <f t="shared" si="5"/>
        <v>3573315</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+[12]OTCHET!E364+[12]OTCHET!E378+[12]OTCHET!E391</f>
        <v>0</v>
      </c>
      <c r="F57" s="299">
        <f t="shared" si="1"/>
        <v>0</v>
      </c>
      <c r="G57" s="300">
        <f>+[12]OTCHET!G364+[12]OTCHET!G378+[12]OTCHET!G391</f>
        <v>0</v>
      </c>
      <c r="H57" s="301">
        <f>+[12]OTCHET!H364+[12]OTCHET!H378+[12]OTCHET!H391</f>
        <v>0</v>
      </c>
      <c r="I57" s="301">
        <f>+[12]OTCHET!I364+[12]OTCHET!I378+[12]OTCHET!I391</f>
        <v>0</v>
      </c>
      <c r="J57" s="302">
        <f>+[12]OTCHET!J364+[12]OTCHET!J378+[12]OTCHET!J391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+[12]OTCHET!E386+[12]OTCHET!E394+[12]OTCHET!E399+[12]OTCHET!E402+[12]OTCHET!E405+[12]OTCHET!E408+[12]OTCHET!E409+[12]OTCHET!E412+[12]OTCHET!E425+[12]OTCHET!E426+[12]OTCHET!E427+[12]OTCHET!E428+[12]OTCHET!E429</f>
        <v>0</v>
      </c>
      <c r="F58" s="304">
        <f t="shared" si="1"/>
        <v>3573315</v>
      </c>
      <c r="G58" s="305">
        <f>+[12]OTCHET!G386+[12]OTCHET!G394+[12]OTCHET!G399+[12]OTCHET!G402+[12]OTCHET!G405+[12]OTCHET!G408+[12]OTCHET!G409+[12]OTCHET!G412+[12]OTCHET!G425+[12]OTCHET!G426+[12]OTCHET!G427+[12]OTCHET!G428+[12]OTCHET!G429</f>
        <v>3573315</v>
      </c>
      <c r="H58" s="306">
        <f>+[12]OTCHET!H386+[12]OTCHET!H394+[12]OTCHET!H399+[12]OTCHET!H402+[12]OTCHET!H405+[12]OTCHET!H408+[12]OTCHET!H409+[12]OTCHET!H412+[12]OTCHET!H425+[12]OTCHET!H426+[12]OTCHET!H427+[12]OTCHET!H428+[12]OTCHET!H429</f>
        <v>0</v>
      </c>
      <c r="I58" s="306">
        <f>+[12]OTCHET!I386+[12]OTCHET!I394+[12]OTCHET!I399+[12]OTCHET!I402+[12]OTCHET!I405+[12]OTCHET!I408+[12]OTCHET!I409+[12]OTCHET!I412+[12]OTCHET!I425+[12]OTCHET!I426+[12]OTCHET!I427+[12]OTCHET!I428+[12]OTCHET!I429</f>
        <v>0</v>
      </c>
      <c r="J58" s="307">
        <f>+[12]OTCHET!J386+[12]OTCHET!J394+[12]OTCHET!J399+[12]OTCHET!J402+[12]OTCHET!J405+[12]OTCHET!J408+[12]OTCHET!J409+[12]OTCHET!J412+[12]OTCHET!J425+[12]OTCHET!J426+[12]OTCHET!J427+[12]OTCHET!J428+[12]OTCHET!J429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+[12]OTCHET!E425+[12]OTCHET!E426+[12]OTCHET!E427+[12]OTCHET!E428+[12]OTCHET!E429</f>
        <v>0</v>
      </c>
      <c r="F59" s="309">
        <f t="shared" si="1"/>
        <v>0</v>
      </c>
      <c r="G59" s="310">
        <f>+[12]OTCHET!G425+[12]OTCHET!G426+[12]OTCHET!G427+[12]OTCHET!G428+[12]OTCHET!G429</f>
        <v>0</v>
      </c>
      <c r="H59" s="311">
        <f>+[12]OTCHET!H425+[12]OTCHET!H426+[12]OTCHET!H427+[12]OTCHET!H428+[12]OTCHET!H429</f>
        <v>0</v>
      </c>
      <c r="I59" s="311">
        <f>+[12]OTCHET!I425+[12]OTCHET!I426+[12]OTCHET!I427+[12]OTCHET!I428+[12]OTCHET!I429</f>
        <v>0</v>
      </c>
      <c r="J59" s="312">
        <f>+[12]OTCHET!J425+[12]OTCHET!J426+[12]OTCHET!J427+[12]OTCHET!J428+[12]OTCHET!J429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[12]OTCHET!E408</f>
        <v>0</v>
      </c>
      <c r="F60" s="316">
        <f t="shared" si="1"/>
        <v>0</v>
      </c>
      <c r="G60" s="317">
        <f>[12]OTCHET!G408</f>
        <v>0</v>
      </c>
      <c r="H60" s="318">
        <f>[12]OTCHET!H408</f>
        <v>0</v>
      </c>
      <c r="I60" s="318">
        <f>[12]OTCHET!I408</f>
        <v>0</v>
      </c>
      <c r="J60" s="319">
        <f>[12]OTCHET!J408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[12]OTCHET!E415</f>
        <v>0</v>
      </c>
      <c r="F62" s="199">
        <f t="shared" si="1"/>
        <v>0</v>
      </c>
      <c r="G62" s="200">
        <f>[12]OTCHET!G415</f>
        <v>0</v>
      </c>
      <c r="H62" s="201">
        <f>[12]OTCHET!H415</f>
        <v>0</v>
      </c>
      <c r="I62" s="201">
        <f>[12]OTCHET!I415</f>
        <v>0</v>
      </c>
      <c r="J62" s="202">
        <f>[12]OTCHET!J415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+[12]OTCHET!E252</f>
        <v>0</v>
      </c>
      <c r="F63" s="328">
        <f t="shared" si="1"/>
        <v>0</v>
      </c>
      <c r="G63" s="329">
        <f>+[12]OTCHET!G252</f>
        <v>0</v>
      </c>
      <c r="H63" s="330">
        <f>+[12]OTCHET!H252</f>
        <v>0</v>
      </c>
      <c r="I63" s="330">
        <f>+[12]OTCHET!I252</f>
        <v>0</v>
      </c>
      <c r="J63" s="331">
        <f>+[12]OTCHET!J252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3573315</v>
      </c>
      <c r="G64" s="337">
        <f t="shared" si="6"/>
        <v>3573315</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-3573315</v>
      </c>
      <c r="G66" s="349">
        <f t="shared" ref="G66:L66" si="8">SUM(+G68+G76+G77+G84+G85+G86+G89+G90+G91+G92+G93+G94+G95)</f>
        <v>-3573315</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+[12]OTCHET!E485+[12]OTCHET!E486+[12]OTCHET!E489+[12]OTCHET!E490+[12]OTCHET!E493+[12]OTCHET!E494+[12]OTCHET!E498</f>
        <v>0</v>
      </c>
      <c r="F69" s="367">
        <f t="shared" si="1"/>
        <v>0</v>
      </c>
      <c r="G69" s="368">
        <f>+[12]OTCHET!G485+[12]OTCHET!G486+[12]OTCHET!G489+[12]OTCHET!G490+[12]OTCHET!G493+[12]OTCHET!G494+[12]OTCHET!G498</f>
        <v>0</v>
      </c>
      <c r="H69" s="369">
        <f>+[12]OTCHET!H485+[12]OTCHET!H486+[12]OTCHET!H489+[12]OTCHET!H490+[12]OTCHET!H493+[12]OTCHET!H494+[12]OTCHET!H498</f>
        <v>0</v>
      </c>
      <c r="I69" s="369">
        <f>+[12]OTCHET!I485+[12]OTCHET!I486+[12]OTCHET!I489+[12]OTCHET!I490+[12]OTCHET!I493+[12]OTCHET!I494+[12]OTCHET!I498</f>
        <v>0</v>
      </c>
      <c r="J69" s="370">
        <f>+[12]OTCHET!J485+[12]OTCHET!J486+[12]OTCHET!J489+[12]OTCHET!J490+[12]OTCHET!J493+[12]OTCHET!J494+[12]OTCHET!J498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+[12]OTCHET!E487+[12]OTCHET!E488+[12]OTCHET!E491+[12]OTCHET!E492+[12]OTCHET!E495+[12]OTCHET!E496+[12]OTCHET!E497+[12]OTCHET!E499</f>
        <v>0</v>
      </c>
      <c r="F70" s="375">
        <f t="shared" si="1"/>
        <v>0</v>
      </c>
      <c r="G70" s="376">
        <f>+[12]OTCHET!G487+[12]OTCHET!G488+[12]OTCHET!G491+[12]OTCHET!G492+[12]OTCHET!G495+[12]OTCHET!G496+[12]OTCHET!G497+[12]OTCHET!G499</f>
        <v>0</v>
      </c>
      <c r="H70" s="377">
        <f>+[12]OTCHET!H487+[12]OTCHET!H488+[12]OTCHET!H491+[12]OTCHET!H492+[12]OTCHET!H495+[12]OTCHET!H496+[12]OTCHET!H497+[12]OTCHET!H499</f>
        <v>0</v>
      </c>
      <c r="I70" s="377">
        <f>+[12]OTCHET!I487+[12]OTCHET!I488+[12]OTCHET!I491+[12]OTCHET!I492+[12]OTCHET!I495+[12]OTCHET!I496+[12]OTCHET!I497+[12]OTCHET!I499</f>
        <v>0</v>
      </c>
      <c r="J70" s="378">
        <f>+[12]OTCHET!J487+[12]OTCHET!J488+[12]OTCHET!J491+[12]OTCHET!J492+[12]OTCHET!J495+[12]OTCHET!J496+[12]OTCHET!J497+[12]OTCHET!J499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+[12]OTCHET!E500</f>
        <v>0</v>
      </c>
      <c r="F71" s="375">
        <f t="shared" si="1"/>
        <v>0</v>
      </c>
      <c r="G71" s="376">
        <f>+[12]OTCHET!G500</f>
        <v>0</v>
      </c>
      <c r="H71" s="377">
        <f>+[12]OTCHET!H500</f>
        <v>0</v>
      </c>
      <c r="I71" s="377">
        <f>+[12]OTCHET!I500</f>
        <v>0</v>
      </c>
      <c r="J71" s="378">
        <f>+[12]OTCHET!J500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+[12]OTCHET!E505</f>
        <v>0</v>
      </c>
      <c r="F72" s="375">
        <f t="shared" si="1"/>
        <v>0</v>
      </c>
      <c r="G72" s="376">
        <f>+[12]OTCHET!G505</f>
        <v>0</v>
      </c>
      <c r="H72" s="377">
        <f>+[12]OTCHET!H505</f>
        <v>0</v>
      </c>
      <c r="I72" s="377">
        <f>+[12]OTCHET!I505</f>
        <v>0</v>
      </c>
      <c r="J72" s="378">
        <f>+[12]OTCHET!J505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+[12]OTCHET!E545</f>
        <v>0</v>
      </c>
      <c r="F73" s="375">
        <f t="shared" si="1"/>
        <v>0</v>
      </c>
      <c r="G73" s="376">
        <f>+[12]OTCHET!G545</f>
        <v>0</v>
      </c>
      <c r="H73" s="377">
        <f>+[12]OTCHET!H545</f>
        <v>0</v>
      </c>
      <c r="I73" s="377">
        <f>+[12]OTCHET!I545</f>
        <v>0</v>
      </c>
      <c r="J73" s="378">
        <f>+[12]OTCHET!J545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+[12]OTCHET!E584+[12]OTCHET!E585</f>
        <v>0</v>
      </c>
      <c r="F74" s="375">
        <f t="shared" si="1"/>
        <v>0</v>
      </c>
      <c r="G74" s="376">
        <f>+[12]OTCHET!G584+[12]OTCHET!G585</f>
        <v>0</v>
      </c>
      <c r="H74" s="377">
        <f>+[12]OTCHET!H584+[12]OTCHET!H585</f>
        <v>0</v>
      </c>
      <c r="I74" s="377">
        <f>+[12]OTCHET!I584+[12]OTCHET!I585</f>
        <v>0</v>
      </c>
      <c r="J74" s="378">
        <f>+[12]OTCHET!J584+[12]OTCHET!J585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+[12]OTCHET!E586+[12]OTCHET!E587+[12]OTCHET!E588</f>
        <v>0</v>
      </c>
      <c r="F75" s="382">
        <f t="shared" si="1"/>
        <v>0</v>
      </c>
      <c r="G75" s="383">
        <f>+[12]OTCHET!G586+[12]OTCHET!G587+[12]OTCHET!G588</f>
        <v>0</v>
      </c>
      <c r="H75" s="384">
        <f>+[12]OTCHET!H586+[12]OTCHET!H587+[12]OTCHET!H588</f>
        <v>0</v>
      </c>
      <c r="I75" s="384">
        <f>+[12]OTCHET!I586+[12]OTCHET!I587+[12]OTCHET!I588</f>
        <v>0</v>
      </c>
      <c r="J75" s="385">
        <f>+[12]OTCHET!J586+[12]OTCHET!J587+[12]OTCHET!J588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[12]OTCHET!E464</f>
        <v>0</v>
      </c>
      <c r="F76" s="299">
        <f t="shared" si="1"/>
        <v>0</v>
      </c>
      <c r="G76" s="300">
        <f>[12]OTCHET!G464</f>
        <v>0</v>
      </c>
      <c r="H76" s="301">
        <f>[12]OTCHET!H464</f>
        <v>0</v>
      </c>
      <c r="I76" s="301">
        <f>[12]OTCHET!I464</f>
        <v>0</v>
      </c>
      <c r="J76" s="302">
        <f>[12]OTCHET!J464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+[12]OTCHET!E469+[12]OTCHET!E472</f>
        <v>0</v>
      </c>
      <c r="F78" s="367">
        <f t="shared" si="1"/>
        <v>0</v>
      </c>
      <c r="G78" s="368">
        <f>+[12]OTCHET!G469+[12]OTCHET!G472</f>
        <v>0</v>
      </c>
      <c r="H78" s="369">
        <f>+[12]OTCHET!H469+[12]OTCHET!H472</f>
        <v>0</v>
      </c>
      <c r="I78" s="369">
        <f>+[12]OTCHET!I469+[12]OTCHET!I472</f>
        <v>0</v>
      </c>
      <c r="J78" s="370">
        <f>+[12]OTCHET!J469+[12]OTCHET!J472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+[12]OTCHET!E470+[12]OTCHET!E473</f>
        <v>0</v>
      </c>
      <c r="F79" s="375">
        <f t="shared" si="1"/>
        <v>0</v>
      </c>
      <c r="G79" s="376">
        <f>+[12]OTCHET!G470+[12]OTCHET!G473</f>
        <v>0</v>
      </c>
      <c r="H79" s="377">
        <f>+[12]OTCHET!H470+[12]OTCHET!H473</f>
        <v>0</v>
      </c>
      <c r="I79" s="377">
        <f>+[12]OTCHET!I470+[12]OTCHET!I473</f>
        <v>0</v>
      </c>
      <c r="J79" s="378">
        <f>+[12]OTCHET!J470+[12]OTCHET!J473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[12]OTCHET!E474</f>
        <v>0</v>
      </c>
      <c r="F80" s="375">
        <f t="shared" si="1"/>
        <v>0</v>
      </c>
      <c r="G80" s="376">
        <f>[12]OTCHET!G474</f>
        <v>0</v>
      </c>
      <c r="H80" s="377">
        <f>[12]OTCHET!H474</f>
        <v>0</v>
      </c>
      <c r="I80" s="377">
        <f>[12]OTCHET!I474</f>
        <v>0</v>
      </c>
      <c r="J80" s="378">
        <f>[12]OTCHET!J474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+[12]OTCHET!E482</f>
        <v>0</v>
      </c>
      <c r="F82" s="375">
        <f t="shared" si="1"/>
        <v>0</v>
      </c>
      <c r="G82" s="376">
        <f>+[12]OTCHET!G482</f>
        <v>0</v>
      </c>
      <c r="H82" s="377">
        <f>+[12]OTCHET!H482</f>
        <v>0</v>
      </c>
      <c r="I82" s="377">
        <f>+[12]OTCHET!I482</f>
        <v>0</v>
      </c>
      <c r="J82" s="378">
        <f>+[12]OTCHET!J482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+[12]OTCHET!E483</f>
        <v>0</v>
      </c>
      <c r="F83" s="382">
        <f t="shared" si="1"/>
        <v>0</v>
      </c>
      <c r="G83" s="383">
        <f>+[12]OTCHET!G483</f>
        <v>0</v>
      </c>
      <c r="H83" s="384">
        <f>+[12]OTCHET!H483</f>
        <v>0</v>
      </c>
      <c r="I83" s="384">
        <f>+[12]OTCHET!I483</f>
        <v>0</v>
      </c>
      <c r="J83" s="385">
        <f>+[12]OTCHET!J483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[12]OTCHET!E538</f>
        <v>0</v>
      </c>
      <c r="F84" s="299">
        <f t="shared" si="1"/>
        <v>0</v>
      </c>
      <c r="G84" s="300">
        <f>[12]OTCHET!G538</f>
        <v>0</v>
      </c>
      <c r="H84" s="301">
        <f>[12]OTCHET!H538</f>
        <v>0</v>
      </c>
      <c r="I84" s="301">
        <f>[12]OTCHET!I538</f>
        <v>0</v>
      </c>
      <c r="J84" s="302">
        <f>[12]OTCHET!J538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[12]OTCHET!E539</f>
        <v>0</v>
      </c>
      <c r="F85" s="304">
        <f t="shared" si="1"/>
        <v>0</v>
      </c>
      <c r="G85" s="305">
        <f>[12]OTCHET!G539</f>
        <v>0</v>
      </c>
      <c r="H85" s="306">
        <f>[12]OTCHET!H539</f>
        <v>0</v>
      </c>
      <c r="I85" s="306">
        <f>[12]OTCHET!I539</f>
        <v>0</v>
      </c>
      <c r="J85" s="307">
        <f>[12]OTCHET!J539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-3573315</v>
      </c>
      <c r="G86" s="310">
        <f t="shared" ref="G86:M86" si="11">+G87+G88</f>
        <v>-3573315</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+[12]OTCHET!E506+[12]OTCHET!E515+[12]OTCHET!E519+[12]OTCHET!E546</f>
        <v>0</v>
      </c>
      <c r="F87" s="367">
        <f t="shared" si="1"/>
        <v>0</v>
      </c>
      <c r="G87" s="368">
        <f>+[12]OTCHET!G506+[12]OTCHET!G515+[12]OTCHET!G519+[12]OTCHET!G546</f>
        <v>0</v>
      </c>
      <c r="H87" s="369">
        <f>+[12]OTCHET!H506+[12]OTCHET!H515+[12]OTCHET!H519+[12]OTCHET!H546</f>
        <v>0</v>
      </c>
      <c r="I87" s="369">
        <f>+[12]OTCHET!I506+[12]OTCHET!I515+[12]OTCHET!I519+[12]OTCHET!I546</f>
        <v>0</v>
      </c>
      <c r="J87" s="370">
        <f>+[12]OTCHET!J506+[12]OTCHET!J515+[12]OTCHET!J519+[12]OTCHET!J546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+[12]OTCHET!E524+[12]OTCHET!E527+[12]OTCHET!E547</f>
        <v>0</v>
      </c>
      <c r="F88" s="382">
        <f t="shared" si="1"/>
        <v>-3573315</v>
      </c>
      <c r="G88" s="383">
        <f>+[12]OTCHET!G524+[12]OTCHET!G527+[12]OTCHET!G547</f>
        <v>-3573315</v>
      </c>
      <c r="H88" s="384">
        <f>+[12]OTCHET!H524+[12]OTCHET!H527+[12]OTCHET!H547</f>
        <v>0</v>
      </c>
      <c r="I88" s="384">
        <f>+[12]OTCHET!I524+[12]OTCHET!I527+[12]OTCHET!I547</f>
        <v>0</v>
      </c>
      <c r="J88" s="385">
        <f>+[12]OTCHET!J524+[12]OTCHET!J527+[12]OTCHET!J547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[12]OTCHET!E534</f>
        <v>0</v>
      </c>
      <c r="F89" s="299">
        <f t="shared" ref="F89:F96" si="12">+G89+H89+I89+J89</f>
        <v>0</v>
      </c>
      <c r="G89" s="300">
        <f>[12]OTCHET!G534</f>
        <v>0</v>
      </c>
      <c r="H89" s="301">
        <f>[12]OTCHET!H534</f>
        <v>0</v>
      </c>
      <c r="I89" s="301">
        <f>[12]OTCHET!I534</f>
        <v>0</v>
      </c>
      <c r="J89" s="302">
        <f>[12]OTCHET!J534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+[12]OTCHET!E570+[12]OTCHET!E571+[12]OTCHET!E572+[12]OTCHET!E573+[12]OTCHET!E574+[12]OTCHET!E575</f>
        <v>0</v>
      </c>
      <c r="F90" s="304">
        <f t="shared" si="12"/>
        <v>0</v>
      </c>
      <c r="G90" s="305">
        <f>+[12]OTCHET!G570+[12]OTCHET!G571+[12]OTCHET!G572+[12]OTCHET!G573+[12]OTCHET!G574+[12]OTCHET!G575</f>
        <v>0</v>
      </c>
      <c r="H90" s="306">
        <f>+[12]OTCHET!H570+[12]OTCHET!H571+[12]OTCHET!H572+[12]OTCHET!H573+[12]OTCHET!H574+[12]OTCHET!H575</f>
        <v>0</v>
      </c>
      <c r="I90" s="306">
        <f>+[12]OTCHET!I570+[12]OTCHET!I571+[12]OTCHET!I572+[12]OTCHET!I573+[12]OTCHET!I574+[12]OTCHET!I575</f>
        <v>0</v>
      </c>
      <c r="J90" s="307">
        <f>+[12]OTCHET!J570+[12]OTCHET!J571+[12]OTCHET!J572+[12]OTCHET!J573+[12]OTCHET!J574+[12]OTCHET!J575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+[12]OTCHET!E576+[12]OTCHET!E577+[12]OTCHET!E578+[12]OTCHET!E579+[12]OTCHET!E580+[12]OTCHET!E581+[12]OTCHET!E582</f>
        <v>0</v>
      </c>
      <c r="F91" s="168">
        <f t="shared" si="12"/>
        <v>0</v>
      </c>
      <c r="G91" s="169">
        <f>+[12]OTCHET!G576+[12]OTCHET!G577+[12]OTCHET!G578+[12]OTCHET!G579+[12]OTCHET!G580+[12]OTCHET!G581+[12]OTCHET!G582</f>
        <v>0</v>
      </c>
      <c r="H91" s="170">
        <f>+[12]OTCHET!H576+[12]OTCHET!H577+[12]OTCHET!H578+[12]OTCHET!H579+[12]OTCHET!H580+[12]OTCHET!H581+[12]OTCHET!H582</f>
        <v>0</v>
      </c>
      <c r="I91" s="170">
        <f>+[12]OTCHET!I576+[12]OTCHET!I577+[12]OTCHET!I578+[12]OTCHET!I579+[12]OTCHET!I580+[12]OTCHET!I581+[12]OTCHET!I582</f>
        <v>0</v>
      </c>
      <c r="J91" s="171">
        <f>+[12]OTCHET!J576+[12]OTCHET!J577+[12]OTCHET!J578+[12]OTCHET!J579+[12]OTCHET!J580+[12]OTCHET!J581+[12]OTCHET!J582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+[12]OTCHET!E583</f>
        <v>0</v>
      </c>
      <c r="F92" s="168">
        <f t="shared" si="12"/>
        <v>0</v>
      </c>
      <c r="G92" s="169">
        <f>+[12]OTCHET!G583</f>
        <v>0</v>
      </c>
      <c r="H92" s="170">
        <f>+[12]OTCHET!H583</f>
        <v>0</v>
      </c>
      <c r="I92" s="170">
        <f>+[12]OTCHET!I583</f>
        <v>0</v>
      </c>
      <c r="J92" s="171">
        <f>+[12]OTCHET!J583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+[12]OTCHET!E590+[12]OTCHET!E591</f>
        <v>0</v>
      </c>
      <c r="F93" s="168">
        <f t="shared" si="12"/>
        <v>0</v>
      </c>
      <c r="G93" s="169">
        <f>+[12]OTCHET!G590+[12]OTCHET!G591</f>
        <v>0</v>
      </c>
      <c r="H93" s="170">
        <f>+[12]OTCHET!H590+[12]OTCHET!H591</f>
        <v>0</v>
      </c>
      <c r="I93" s="170">
        <f>+[12]OTCHET!I590+[12]OTCHET!I591</f>
        <v>0</v>
      </c>
      <c r="J93" s="171">
        <f>+[12]OTCHET!J590+[12]OTCHET!J591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+[12]OTCHET!E592+[12]OTCHET!E593</f>
        <v>0</v>
      </c>
      <c r="F94" s="168">
        <f t="shared" si="12"/>
        <v>0</v>
      </c>
      <c r="G94" s="169">
        <f>+[12]OTCHET!G592+[12]OTCHET!G593</f>
        <v>0</v>
      </c>
      <c r="H94" s="170">
        <f>+[12]OTCHET!H592+[12]OTCHET!H593</f>
        <v>0</v>
      </c>
      <c r="I94" s="170">
        <f>+[12]OTCHET!I592+[12]OTCHET!I593</f>
        <v>0</v>
      </c>
      <c r="J94" s="171">
        <f>+[12]OTCHET!J592+[12]OTCHET!J593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[12]OTCHET!E594</f>
        <v>0</v>
      </c>
      <c r="F95" s="120">
        <f t="shared" si="12"/>
        <v>0</v>
      </c>
      <c r="G95" s="121">
        <f>[12]OTCHET!G594</f>
        <v>0</v>
      </c>
      <c r="H95" s="122">
        <f>[12]OTCHET!H594</f>
        <v>0</v>
      </c>
      <c r="I95" s="122">
        <f>[12]OTCHET!I594</f>
        <v>0</v>
      </c>
      <c r="J95" s="123">
        <f>[12]OTCHET!J594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+[12]OTCHET!E597</f>
        <v>0</v>
      </c>
      <c r="F96" s="396">
        <f t="shared" si="12"/>
        <v>0</v>
      </c>
      <c r="G96" s="397">
        <f>+[12]OTCHET!G597</f>
        <v>0</v>
      </c>
      <c r="H96" s="398">
        <f>+[12]OTCHET!H597</f>
        <v>0</v>
      </c>
      <c r="I96" s="398">
        <f>+[12]OTCHET!I597</f>
        <v>0</v>
      </c>
      <c r="J96" s="399">
        <f>+[12]OTCHET!J597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+[12]OTCHET!H608</f>
        <v>0</v>
      </c>
      <c r="C107" s="421"/>
      <c r="D107" s="421"/>
      <c r="E107" s="426"/>
      <c r="F107" s="19"/>
      <c r="G107" s="427">
        <f>+[12]OTCHET!E608</f>
        <v>0</v>
      </c>
      <c r="H107" s="427">
        <f>+[12]OTCHET!F608</f>
        <v>0</v>
      </c>
      <c r="I107" s="428"/>
      <c r="J107" s="429" t="str">
        <f>+[12]OTCHET!B608</f>
        <v>30.11.2024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41" priority="21" stopIfTrue="1" operator="notEqual">
      <formula>0</formula>
    </cfRule>
  </conditionalFormatting>
  <conditionalFormatting sqref="E105:J105">
    <cfRule type="cellIs" dxfId="40" priority="20" stopIfTrue="1" operator="notEqual">
      <formula>0</formula>
    </cfRule>
  </conditionalFormatting>
  <conditionalFormatting sqref="G107:H107 B107">
    <cfRule type="cellIs" dxfId="39" priority="19" stopIfTrue="1" operator="equal">
      <formula>0</formula>
    </cfRule>
  </conditionalFormatting>
  <conditionalFormatting sqref="I114 E110">
    <cfRule type="cellIs" dxfId="38" priority="18" stopIfTrue="1" operator="equal">
      <formula>0</formula>
    </cfRule>
  </conditionalFormatting>
  <conditionalFormatting sqref="J107">
    <cfRule type="cellIs" dxfId="37" priority="17" stopIfTrue="1" operator="equal">
      <formula>0</formula>
    </cfRule>
  </conditionalFormatting>
  <conditionalFormatting sqref="E114:F114">
    <cfRule type="cellIs" dxfId="36" priority="16" stopIfTrue="1" operator="equal">
      <formula>0</formula>
    </cfRule>
  </conditionalFormatting>
  <conditionalFormatting sqref="F15">
    <cfRule type="cellIs" dxfId="35" priority="11" stopIfTrue="1" operator="equal">
      <formula>"Чужди средства"</formula>
    </cfRule>
    <cfRule type="cellIs" dxfId="34" priority="12" stopIfTrue="1" operator="equal">
      <formula>"СЕС - ДМП"</formula>
    </cfRule>
    <cfRule type="cellIs" dxfId="33" priority="13" stopIfTrue="1" operator="equal">
      <formula>"СЕС - РА"</formula>
    </cfRule>
    <cfRule type="cellIs" dxfId="32" priority="14" stopIfTrue="1" operator="equal">
      <formula>"СЕС - ДЕС"</formula>
    </cfRule>
    <cfRule type="cellIs" dxfId="31" priority="15" stopIfTrue="1" operator="equal">
      <formula>"СЕС - КСФ"</formula>
    </cfRule>
  </conditionalFormatting>
  <conditionalFormatting sqref="B105">
    <cfRule type="cellIs" dxfId="30" priority="10" stopIfTrue="1" operator="notEqual">
      <formula>0</formula>
    </cfRule>
  </conditionalFormatting>
  <conditionalFormatting sqref="I11:J11">
    <cfRule type="cellIs" dxfId="29" priority="6" stopIfTrue="1" operator="between">
      <formula>1000000000000</formula>
      <formula>9999999999999990</formula>
    </cfRule>
    <cfRule type="cellIs" dxfId="28" priority="7" stopIfTrue="1" operator="between">
      <formula>10000000000</formula>
      <formula>999999999999</formula>
    </cfRule>
    <cfRule type="cellIs" dxfId="27" priority="8" stopIfTrue="1" operator="between">
      <formula>1000000</formula>
      <formula>99999999</formula>
    </cfRule>
    <cfRule type="cellIs" dxfId="26" priority="9" stopIfTrue="1" operator="between">
      <formula>100</formula>
      <formula>9999</formula>
    </cfRule>
  </conditionalFormatting>
  <conditionalFormatting sqref="E15">
    <cfRule type="cellIs" dxfId="25" priority="1" stopIfTrue="1" operator="equal">
      <formula>"Чужди средства"</formula>
    </cfRule>
    <cfRule type="cellIs" dxfId="24" priority="2" stopIfTrue="1" operator="equal">
      <formula>"СЕС - ДМП"</formula>
    </cfRule>
    <cfRule type="cellIs" dxfId="23" priority="3" stopIfTrue="1" operator="equal">
      <formula>"СЕС - РА"</formula>
    </cfRule>
    <cfRule type="cellIs" dxfId="22" priority="4" stopIfTrue="1" operator="equal">
      <formula>"СЕС - ДЕС"</formula>
    </cfRule>
    <cfRule type="cellIs" dxfId="21"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abSelected="1" topLeftCell="B78"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+[13]OTCHET!B9</f>
        <v>РИОСВ ПЛОВДИВ</v>
      </c>
      <c r="C11" s="22"/>
      <c r="D11" s="22"/>
      <c r="E11" s="23" t="s">
        <v>0</v>
      </c>
      <c r="F11" s="24">
        <f>[13]OTCHET!F9</f>
        <v>45657</v>
      </c>
      <c r="G11" s="25" t="s">
        <v>1</v>
      </c>
      <c r="H11" s="26">
        <f>+[13]OTCHET!H9</f>
        <v>471013</v>
      </c>
      <c r="I11" s="448">
        <f>+[13]OTCHET!I9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+[13]OTCHET!B12</f>
        <v>Министерство на околната среда и водите</v>
      </c>
      <c r="C13" s="31"/>
      <c r="D13" s="31"/>
      <c r="E13" s="35" t="str">
        <f>+[13]OTCHET!E12</f>
        <v>код по ЕБК:</v>
      </c>
      <c r="F13" s="36" t="str">
        <f>+[13]OTCHET!F12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+[13]OTCHET!E15</f>
        <v>33</v>
      </c>
      <c r="F15" s="41" t="str">
        <f>[13]OTCHET!F15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[13]OTCHET!E22+[13]OTCHET!E28+[13]OTCHET!E33+[13]OTCHET!E39+[13]OTCHET!E47+[13]OTCHET!E52+[13]OTCHET!E58+[13]OTCHET!E61+[13]OTCHET!E64+[13]OTCHET!E65+[13]OTCHET!E72+[13]OTCHET!E73</f>
        <v>0</v>
      </c>
      <c r="F23" s="111">
        <f t="shared" ref="F23:F88" si="1">+G23+H23+I23+J23</f>
        <v>0</v>
      </c>
      <c r="G23" s="112">
        <f>[13]OTCHET!G22+[13]OTCHET!G28+[13]OTCHET!G33+[13]OTCHET!G39+[13]OTCHET!G47+[13]OTCHET!G52+[13]OTCHET!G58+[13]OTCHET!G61+[13]OTCHET!G64+[13]OTCHET!G65+[13]OTCHET!G72+[13]OTCHET!G73</f>
        <v>0</v>
      </c>
      <c r="H23" s="113">
        <f>[13]OTCHET!H22+[13]OTCHET!H28+[13]OTCHET!H33+[13]OTCHET!H39+[13]OTCHET!H47+[13]OTCHET!H52+[13]OTCHET!H58+[13]OTCHET!H61+[13]OTCHET!H64+[13]OTCHET!H65+[13]OTCHET!H72+[13]OTCHET!H73</f>
        <v>0</v>
      </c>
      <c r="I23" s="113">
        <f>[13]OTCHET!I22+[13]OTCHET!I28+[13]OTCHET!I33+[13]OTCHET!I39+[13]OTCHET!I47+[13]OTCHET!I52+[13]OTCHET!I58+[13]OTCHET!I61+[13]OTCHET!I64+[13]OTCHET!I65+[13]OTCHET!I72+[13]OTCHET!I73</f>
        <v>0</v>
      </c>
      <c r="J23" s="114">
        <f>[13]OTCHET!J22+[13]OTCHET!J28+[13]OTCHET!J33+[13]OTCHET!J39+[13]OTCHET!J47+[13]OTCHET!J52+[13]OTCHET!J58+[13]OTCHET!J61+[13]OTCHET!J64+[13]OTCHET!J65+[13]OTCHET!J72+[13]OTCHET!J73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[13]OTCHET!E74</f>
        <v>0</v>
      </c>
      <c r="F26" s="133">
        <f t="shared" si="1"/>
        <v>0</v>
      </c>
      <c r="G26" s="134">
        <f>[13]OTCHET!G74</f>
        <v>0</v>
      </c>
      <c r="H26" s="135">
        <f>[13]OTCHET!H74</f>
        <v>0</v>
      </c>
      <c r="I26" s="135">
        <f>[13]OTCHET!I74</f>
        <v>0</v>
      </c>
      <c r="J26" s="136">
        <f>[13]OTCHET!J74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[13]OTCHET!E75</f>
        <v>0</v>
      </c>
      <c r="F27" s="140">
        <f t="shared" si="1"/>
        <v>0</v>
      </c>
      <c r="G27" s="141">
        <f>[13]OTCHET!G75</f>
        <v>0</v>
      </c>
      <c r="H27" s="142">
        <f>[13]OTCHET!H75</f>
        <v>0</v>
      </c>
      <c r="I27" s="142">
        <f>[13]OTCHET!I75</f>
        <v>0</v>
      </c>
      <c r="J27" s="143">
        <f>[13]OTCHET!J75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[13]OTCHET!E77</f>
        <v>0</v>
      </c>
      <c r="F28" s="148">
        <f t="shared" si="1"/>
        <v>0</v>
      </c>
      <c r="G28" s="149">
        <f>[13]OTCHET!G77</f>
        <v>0</v>
      </c>
      <c r="H28" s="150">
        <f>[13]OTCHET!H77</f>
        <v>0</v>
      </c>
      <c r="I28" s="150">
        <f>[13]OTCHET!I77</f>
        <v>0</v>
      </c>
      <c r="J28" s="151">
        <f>[13]OTCHET!J77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+[13]OTCHET!E78+[13]OTCHET!E79</f>
        <v>0</v>
      </c>
      <c r="F29" s="156">
        <f t="shared" si="1"/>
        <v>0</v>
      </c>
      <c r="G29" s="157">
        <f>+[13]OTCHET!G78+[13]OTCHET!G79</f>
        <v>0</v>
      </c>
      <c r="H29" s="158">
        <f>+[13]OTCHET!H78+[13]OTCHET!H79</f>
        <v>0</v>
      </c>
      <c r="I29" s="158">
        <f>+[13]OTCHET!I78+[13]OTCHET!I79</f>
        <v>0</v>
      </c>
      <c r="J29" s="159">
        <f>+[13]OTCHET!J78+[13]OTCHET!J79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[13]OTCHET!E90+[13]OTCHET!E93+[13]OTCHET!E94</f>
        <v>0</v>
      </c>
      <c r="F30" s="162">
        <f t="shared" si="1"/>
        <v>0</v>
      </c>
      <c r="G30" s="163">
        <f>[13]OTCHET!G90+[13]OTCHET!G93+[13]OTCHET!G94</f>
        <v>0</v>
      </c>
      <c r="H30" s="164">
        <f>[13]OTCHET!H90+[13]OTCHET!H93+[13]OTCHET!H94</f>
        <v>0</v>
      </c>
      <c r="I30" s="164">
        <f>[13]OTCHET!I90+[13]OTCHET!I93+[13]OTCHET!I94</f>
        <v>0</v>
      </c>
      <c r="J30" s="165">
        <f>[13]OTCHET!J90+[13]OTCHET!J93+[13]OTCHET!J94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[13]OTCHET!E106</f>
        <v>0</v>
      </c>
      <c r="F31" s="168">
        <f t="shared" si="1"/>
        <v>0</v>
      </c>
      <c r="G31" s="169">
        <f>[13]OTCHET!G106</f>
        <v>0</v>
      </c>
      <c r="H31" s="170">
        <f>[13]OTCHET!H106</f>
        <v>0</v>
      </c>
      <c r="I31" s="170">
        <f>[13]OTCHET!I106</f>
        <v>0</v>
      </c>
      <c r="J31" s="171">
        <f>[13]OTCHET!J106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[13]OTCHET!E110+[13]OTCHET!E119+[13]OTCHET!E135+[13]OTCHET!E136</f>
        <v>0</v>
      </c>
      <c r="F32" s="168">
        <f t="shared" si="1"/>
        <v>0</v>
      </c>
      <c r="G32" s="169">
        <f>[13]OTCHET!G110+[13]OTCHET!G119+[13]OTCHET!G135+[13]OTCHET!G136</f>
        <v>0</v>
      </c>
      <c r="H32" s="170">
        <f>[13]OTCHET!H110+[13]OTCHET!H119+[13]OTCHET!H135+[13]OTCHET!H136</f>
        <v>0</v>
      </c>
      <c r="I32" s="170">
        <f>[13]OTCHET!I110+[13]OTCHET!I119+[13]OTCHET!I135+[13]OTCHET!I136</f>
        <v>0</v>
      </c>
      <c r="J32" s="171">
        <f>[13]OTCHET!J110+[13]OTCHET!J119+[13]OTCHET!J135+[13]OTCHET!J136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[13]OTCHET!E123</f>
        <v>0</v>
      </c>
      <c r="F33" s="120">
        <f t="shared" si="1"/>
        <v>0</v>
      </c>
      <c r="G33" s="121">
        <f>[13]OTCHET!G123</f>
        <v>0</v>
      </c>
      <c r="H33" s="122">
        <f>[13]OTCHET!H123</f>
        <v>0</v>
      </c>
      <c r="I33" s="122">
        <f>[13]OTCHET!I123</f>
        <v>0</v>
      </c>
      <c r="J33" s="123">
        <f>[13]OTCHET!J123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+[13]OTCHET!E137</f>
        <v>0</v>
      </c>
      <c r="F36" s="191">
        <f t="shared" si="1"/>
        <v>0</v>
      </c>
      <c r="G36" s="192">
        <f>+[13]OTCHET!G137</f>
        <v>0</v>
      </c>
      <c r="H36" s="193">
        <f>+[13]OTCHET!H137</f>
        <v>0</v>
      </c>
      <c r="I36" s="193">
        <f>+[13]OTCHET!I137</f>
        <v>0</v>
      </c>
      <c r="J36" s="194">
        <f>+[13]OTCHET!J137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[13]OTCHET!E140+[13]OTCHET!E149+[13]OTCHET!E158</f>
        <v>0</v>
      </c>
      <c r="F37" s="199">
        <f t="shared" si="1"/>
        <v>0</v>
      </c>
      <c r="G37" s="200">
        <f>[13]OTCHET!G140+[13]OTCHET!G149+[13]OTCHET!G158</f>
        <v>0</v>
      </c>
      <c r="H37" s="201">
        <f>[13]OTCHET!H140+[13]OTCHET!H149+[13]OTCHET!H158</f>
        <v>0</v>
      </c>
      <c r="I37" s="201">
        <f>[13]OTCHET!I140+[13]OTCHET!I149+[13]OTCHET!I158</f>
        <v>0</v>
      </c>
      <c r="J37" s="202">
        <f>[13]OTCHET!J140+[13]OTCHET!J149+[13]OTCHET!J158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[13]OTCHET!E187</f>
        <v>0</v>
      </c>
      <c r="F40" s="229">
        <f t="shared" si="1"/>
        <v>0</v>
      </c>
      <c r="G40" s="230">
        <f>[13]OTCHET!G187</f>
        <v>0</v>
      </c>
      <c r="H40" s="231">
        <f>[13]OTCHET!H187</f>
        <v>0</v>
      </c>
      <c r="I40" s="231">
        <f>[13]OTCHET!I187</f>
        <v>0</v>
      </c>
      <c r="J40" s="232">
        <f>[13]OTCHET!J187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[13]OTCHET!E190</f>
        <v>0</v>
      </c>
      <c r="F41" s="237">
        <f t="shared" si="1"/>
        <v>0</v>
      </c>
      <c r="G41" s="238">
        <f>[13]OTCHET!G190</f>
        <v>0</v>
      </c>
      <c r="H41" s="239">
        <f>[13]OTCHET!H190</f>
        <v>0</v>
      </c>
      <c r="I41" s="239">
        <f>[13]OTCHET!I190</f>
        <v>0</v>
      </c>
      <c r="J41" s="240">
        <f>[13]OTCHET!J190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+[13]OTCHET!E196+[13]OTCHET!E204</f>
        <v>0</v>
      </c>
      <c r="F42" s="244">
        <f t="shared" si="1"/>
        <v>0</v>
      </c>
      <c r="G42" s="245">
        <f>+[13]OTCHET!G196+[13]OTCHET!G204</f>
        <v>0</v>
      </c>
      <c r="H42" s="246">
        <f>+[13]OTCHET!H196+[13]OTCHET!H204</f>
        <v>0</v>
      </c>
      <c r="I42" s="246">
        <f>+[13]OTCHET!I196+[13]OTCHET!I204</f>
        <v>0</v>
      </c>
      <c r="J42" s="247">
        <f>+[13]OTCHET!J196+[13]OTCHET!J204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+[13]OTCHET!E205+[13]OTCHET!E223+[13]OTCHET!E274</f>
        <v>0</v>
      </c>
      <c r="F43" s="250">
        <f t="shared" si="1"/>
        <v>0</v>
      </c>
      <c r="G43" s="251">
        <f>+[13]OTCHET!G205+[13]OTCHET!G223+[13]OTCHET!G274</f>
        <v>0</v>
      </c>
      <c r="H43" s="252">
        <f>+[13]OTCHET!H205+[13]OTCHET!H223+[13]OTCHET!H274</f>
        <v>0</v>
      </c>
      <c r="I43" s="252">
        <f>+[13]OTCHET!I205+[13]OTCHET!I223+[13]OTCHET!I274</f>
        <v>0</v>
      </c>
      <c r="J43" s="253">
        <f>+[13]OTCHET!J205+[13]OTCHET!J223+[13]OTCHET!J274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+[13]OTCHET!E227+[13]OTCHET!E233+[13]OTCHET!E236+[13]OTCHET!E237+[13]OTCHET!E238+[13]OTCHET!E239+[13]OTCHET!E243</f>
        <v>0</v>
      </c>
      <c r="F44" s="120">
        <f t="shared" si="1"/>
        <v>0</v>
      </c>
      <c r="G44" s="121">
        <f>+[13]OTCHET!G227+[13]OTCHET!G233+[13]OTCHET!G236+[13]OTCHET!G237+[13]OTCHET!G238+[13]OTCHET!G239+[13]OTCHET!G243</f>
        <v>0</v>
      </c>
      <c r="H44" s="122">
        <f>+[13]OTCHET!H227+[13]OTCHET!H233+[13]OTCHET!H236+[13]OTCHET!H237+[13]OTCHET!H238+[13]OTCHET!H239+[13]OTCHET!H243</f>
        <v>0</v>
      </c>
      <c r="I44" s="122">
        <f>+[13]OTCHET!I227+[13]OTCHET!I233+[13]OTCHET!I236+[13]OTCHET!I237+[13]OTCHET!I238+[13]OTCHET!I239+[13]OTCHET!I243</f>
        <v>0</v>
      </c>
      <c r="J44" s="123">
        <f>+[13]OTCHET!J227+[13]OTCHET!J233+[13]OTCHET!J236+[13]OTCHET!J237+[13]OTCHET!J238+[13]OTCHET!J239+[13]OTCHET!J243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+[13]OTCHET!E236+[13]OTCHET!E237+[13]OTCHET!E238+[13]OTCHET!E239+[13]OTCHET!E246+[13]OTCHET!E247+[13]OTCHET!E251</f>
        <v>0</v>
      </c>
      <c r="F45" s="256">
        <f t="shared" si="1"/>
        <v>0</v>
      </c>
      <c r="G45" s="257">
        <f>+[13]OTCHET!G236+[13]OTCHET!G237+[13]OTCHET!G238+[13]OTCHET!G239+[13]OTCHET!G246+[13]OTCHET!G247+[13]OTCHET!G251</f>
        <v>0</v>
      </c>
      <c r="H45" s="258">
        <f>+[13]OTCHET!H236+[13]OTCHET!H237+[13]OTCHET!H238+[13]OTCHET!H239+[13]OTCHET!H246+[13]OTCHET!H247+[13]OTCHET!H251</f>
        <v>0</v>
      </c>
      <c r="I45" s="259">
        <f>+[13]OTCHET!I236+[13]OTCHET!I237+[13]OTCHET!I238+[13]OTCHET!I239+[13]OTCHET!I246+[13]OTCHET!I247+[13]OTCHET!I251</f>
        <v>0</v>
      </c>
      <c r="J45" s="260">
        <f>+[13]OTCHET!J236+[13]OTCHET!J237+[13]OTCHET!J238+[13]OTCHET!J239+[13]OTCHET!J246+[13]OTCHET!J247+[13]OTCHET!J251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+[13]OTCHET!E258+[13]OTCHET!E259+[13]OTCHET!E260+[13]OTCHET!E261</f>
        <v>0</v>
      </c>
      <c r="F46" s="250">
        <f t="shared" si="1"/>
        <v>0</v>
      </c>
      <c r="G46" s="251">
        <f>+[13]OTCHET!G258+[13]OTCHET!G259+[13]OTCHET!G260+[13]OTCHET!G261</f>
        <v>0</v>
      </c>
      <c r="H46" s="252">
        <f>+[13]OTCHET!H258+[13]OTCHET!H259+[13]OTCHET!H260+[13]OTCHET!H261</f>
        <v>0</v>
      </c>
      <c r="I46" s="252">
        <f>+[13]OTCHET!I258+[13]OTCHET!I259+[13]OTCHET!I260+[13]OTCHET!I261</f>
        <v>0</v>
      </c>
      <c r="J46" s="253">
        <f>+[13]OTCHET!J258+[13]OTCHET!J259+[13]OTCHET!J260+[13]OTCHET!J261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+[13]OTCHET!E259</f>
        <v>0</v>
      </c>
      <c r="F47" s="256">
        <f t="shared" si="1"/>
        <v>0</v>
      </c>
      <c r="G47" s="257">
        <f>+[13]OTCHET!G259</f>
        <v>0</v>
      </c>
      <c r="H47" s="258">
        <f>+[13]OTCHET!H259</f>
        <v>0</v>
      </c>
      <c r="I47" s="259">
        <f>+[13]OTCHET!I259</f>
        <v>0</v>
      </c>
      <c r="J47" s="260">
        <f>+[13]OTCHET!J259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+[13]OTCHET!E268+[13]OTCHET!E272+[13]OTCHET!E273</f>
        <v>0</v>
      </c>
      <c r="F48" s="168">
        <f t="shared" si="1"/>
        <v>0</v>
      </c>
      <c r="G48" s="163">
        <f>+[13]OTCHET!G268+[13]OTCHET!G272+[13]OTCHET!G273</f>
        <v>0</v>
      </c>
      <c r="H48" s="164">
        <f>+[13]OTCHET!H268+[13]OTCHET!H272+[13]OTCHET!H273</f>
        <v>0</v>
      </c>
      <c r="I48" s="164">
        <f>+[13]OTCHET!I268+[13]OTCHET!I272+[13]OTCHET!I273</f>
        <v>0</v>
      </c>
      <c r="J48" s="165">
        <f>+[13]OTCHET!J268+[13]OTCHET!J272+[13]OTCHET!J273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[13]OTCHET!E278+[13]OTCHET!E279+[13]OTCHET!E287+[13]OTCHET!E290</f>
        <v>0</v>
      </c>
      <c r="F49" s="168">
        <f t="shared" si="1"/>
        <v>0</v>
      </c>
      <c r="G49" s="169">
        <f>[13]OTCHET!G278+[13]OTCHET!G279+[13]OTCHET!G287+[13]OTCHET!G290</f>
        <v>0</v>
      </c>
      <c r="H49" s="170">
        <f>[13]OTCHET!H278+[13]OTCHET!H279+[13]OTCHET!H287+[13]OTCHET!H290</f>
        <v>0</v>
      </c>
      <c r="I49" s="170">
        <f>[13]OTCHET!I278+[13]OTCHET!I279+[13]OTCHET!I287+[13]OTCHET!I290</f>
        <v>0</v>
      </c>
      <c r="J49" s="171">
        <f>[13]OTCHET!J278+[13]OTCHET!J279+[13]OTCHET!J287+[13]OTCHET!J290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+[13]OTCHET!E291</f>
        <v>0</v>
      </c>
      <c r="F50" s="168">
        <f t="shared" si="1"/>
        <v>0</v>
      </c>
      <c r="G50" s="169">
        <f>+[13]OTCHET!G291</f>
        <v>0</v>
      </c>
      <c r="H50" s="170">
        <f>+[13]OTCHET!H291</f>
        <v>0</v>
      </c>
      <c r="I50" s="170">
        <f>+[13]OTCHET!I291</f>
        <v>0</v>
      </c>
      <c r="J50" s="171">
        <f>+[13]OTCHET!J291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+[13]OTCHET!E275</f>
        <v>0</v>
      </c>
      <c r="F51" s="120">
        <f>+G51+H51+I51+J51</f>
        <v>0</v>
      </c>
      <c r="G51" s="121">
        <f>+[13]OTCHET!G275</f>
        <v>0</v>
      </c>
      <c r="H51" s="122">
        <f>+[13]OTCHET!H275</f>
        <v>0</v>
      </c>
      <c r="I51" s="122">
        <f>+[13]OTCHET!I275</f>
        <v>0</v>
      </c>
      <c r="J51" s="123">
        <f>+[13]OTCHET!J275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+[13]OTCHET!E296</f>
        <v>0</v>
      </c>
      <c r="F52" s="120">
        <f t="shared" si="1"/>
        <v>0</v>
      </c>
      <c r="G52" s="121">
        <f>+[13]OTCHET!G296</f>
        <v>0</v>
      </c>
      <c r="H52" s="122">
        <f>+[13]OTCHET!H296</f>
        <v>0</v>
      </c>
      <c r="I52" s="122">
        <f>+[13]OTCHET!I296</f>
        <v>0</v>
      </c>
      <c r="J52" s="123">
        <f>+[13]OTCHET!J296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[13]OTCHET!E297</f>
        <v>0</v>
      </c>
      <c r="F53" s="267">
        <f t="shared" si="1"/>
        <v>0</v>
      </c>
      <c r="G53" s="268">
        <f>[13]OTCHET!G297</f>
        <v>0</v>
      </c>
      <c r="H53" s="269">
        <f>[13]OTCHET!H297</f>
        <v>0</v>
      </c>
      <c r="I53" s="269">
        <f>[13]OTCHET!I297</f>
        <v>0</v>
      </c>
      <c r="J53" s="270">
        <f>[13]OTCHET!J297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[13]OTCHET!E299</f>
        <v>0</v>
      </c>
      <c r="F54" s="275">
        <f t="shared" si="1"/>
        <v>0</v>
      </c>
      <c r="G54" s="276">
        <f>[13]OTCHET!G299</f>
        <v>0</v>
      </c>
      <c r="H54" s="277">
        <f>[13]OTCHET!H299</f>
        <v>0</v>
      </c>
      <c r="I54" s="277">
        <f>[13]OTCHET!I299</f>
        <v>0</v>
      </c>
      <c r="J54" s="278">
        <f>[13]OTCHET!J299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+[13]OTCHET!E300</f>
        <v>0</v>
      </c>
      <c r="F55" s="284">
        <f t="shared" si="1"/>
        <v>0</v>
      </c>
      <c r="G55" s="285">
        <f>+[13]OTCHET!G300</f>
        <v>0</v>
      </c>
      <c r="H55" s="286">
        <f>+[13]OTCHET!H300</f>
        <v>0</v>
      </c>
      <c r="I55" s="286">
        <f>+[13]OTCHET!I300</f>
        <v>0</v>
      </c>
      <c r="J55" s="287">
        <f>+[13]OTCHET!J300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4098795</v>
      </c>
      <c r="G56" s="294">
        <f t="shared" si="5"/>
        <v>4098795</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+[13]OTCHET!E364+[13]OTCHET!E378+[13]OTCHET!E391</f>
        <v>0</v>
      </c>
      <c r="F57" s="299">
        <f t="shared" si="1"/>
        <v>0</v>
      </c>
      <c r="G57" s="300">
        <f>+[13]OTCHET!G364+[13]OTCHET!G378+[13]OTCHET!G391</f>
        <v>0</v>
      </c>
      <c r="H57" s="301">
        <f>+[13]OTCHET!H364+[13]OTCHET!H378+[13]OTCHET!H391</f>
        <v>0</v>
      </c>
      <c r="I57" s="301">
        <f>+[13]OTCHET!I364+[13]OTCHET!I378+[13]OTCHET!I391</f>
        <v>0</v>
      </c>
      <c r="J57" s="302">
        <f>+[13]OTCHET!J364+[13]OTCHET!J378+[13]OTCHET!J391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+[13]OTCHET!E386+[13]OTCHET!E394+[13]OTCHET!E399+[13]OTCHET!E402+[13]OTCHET!E405+[13]OTCHET!E408+[13]OTCHET!E409+[13]OTCHET!E412+[13]OTCHET!E425+[13]OTCHET!E426+[13]OTCHET!E427+[13]OTCHET!E428+[13]OTCHET!E429</f>
        <v>0</v>
      </c>
      <c r="F58" s="304">
        <f t="shared" si="1"/>
        <v>4098795</v>
      </c>
      <c r="G58" s="305">
        <f>+[13]OTCHET!G386+[13]OTCHET!G394+[13]OTCHET!G399+[13]OTCHET!G402+[13]OTCHET!G405+[13]OTCHET!G408+[13]OTCHET!G409+[13]OTCHET!G412+[13]OTCHET!G425+[13]OTCHET!G426+[13]OTCHET!G427+[13]OTCHET!G428+[13]OTCHET!G429</f>
        <v>4098795</v>
      </c>
      <c r="H58" s="306">
        <f>+[13]OTCHET!H386+[13]OTCHET!H394+[13]OTCHET!H399+[13]OTCHET!H402+[13]OTCHET!H405+[13]OTCHET!H408+[13]OTCHET!H409+[13]OTCHET!H412+[13]OTCHET!H425+[13]OTCHET!H426+[13]OTCHET!H427+[13]OTCHET!H428+[13]OTCHET!H429</f>
        <v>0</v>
      </c>
      <c r="I58" s="306">
        <f>+[13]OTCHET!I386+[13]OTCHET!I394+[13]OTCHET!I399+[13]OTCHET!I402+[13]OTCHET!I405+[13]OTCHET!I408+[13]OTCHET!I409+[13]OTCHET!I412+[13]OTCHET!I425+[13]OTCHET!I426+[13]OTCHET!I427+[13]OTCHET!I428+[13]OTCHET!I429</f>
        <v>0</v>
      </c>
      <c r="J58" s="307">
        <f>+[13]OTCHET!J386+[13]OTCHET!J394+[13]OTCHET!J399+[13]OTCHET!J402+[13]OTCHET!J405+[13]OTCHET!J408+[13]OTCHET!J409+[13]OTCHET!J412+[13]OTCHET!J425+[13]OTCHET!J426+[13]OTCHET!J427+[13]OTCHET!J428+[13]OTCHET!J429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+[13]OTCHET!E425+[13]OTCHET!E426+[13]OTCHET!E427+[13]OTCHET!E428+[13]OTCHET!E429</f>
        <v>0</v>
      </c>
      <c r="F59" s="309">
        <f t="shared" si="1"/>
        <v>0</v>
      </c>
      <c r="G59" s="310">
        <f>+[13]OTCHET!G425+[13]OTCHET!G426+[13]OTCHET!G427+[13]OTCHET!G428+[13]OTCHET!G429</f>
        <v>0</v>
      </c>
      <c r="H59" s="311">
        <f>+[13]OTCHET!H425+[13]OTCHET!H426+[13]OTCHET!H427+[13]OTCHET!H428+[13]OTCHET!H429</f>
        <v>0</v>
      </c>
      <c r="I59" s="311">
        <f>+[13]OTCHET!I425+[13]OTCHET!I426+[13]OTCHET!I427+[13]OTCHET!I428+[13]OTCHET!I429</f>
        <v>0</v>
      </c>
      <c r="J59" s="312">
        <f>+[13]OTCHET!J425+[13]OTCHET!J426+[13]OTCHET!J427+[13]OTCHET!J428+[13]OTCHET!J429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[13]OTCHET!E408</f>
        <v>0</v>
      </c>
      <c r="F60" s="316">
        <f t="shared" si="1"/>
        <v>0</v>
      </c>
      <c r="G60" s="317">
        <f>[13]OTCHET!G408</f>
        <v>0</v>
      </c>
      <c r="H60" s="318">
        <f>[13]OTCHET!H408</f>
        <v>0</v>
      </c>
      <c r="I60" s="318">
        <f>[13]OTCHET!I408</f>
        <v>0</v>
      </c>
      <c r="J60" s="319">
        <f>[13]OTCHET!J408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[13]OTCHET!E415</f>
        <v>0</v>
      </c>
      <c r="F62" s="199">
        <f t="shared" si="1"/>
        <v>0</v>
      </c>
      <c r="G62" s="200">
        <f>[13]OTCHET!G415</f>
        <v>0</v>
      </c>
      <c r="H62" s="201">
        <f>[13]OTCHET!H415</f>
        <v>0</v>
      </c>
      <c r="I62" s="201">
        <f>[13]OTCHET!I415</f>
        <v>0</v>
      </c>
      <c r="J62" s="202">
        <f>[13]OTCHET!J415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+[13]OTCHET!E252</f>
        <v>0</v>
      </c>
      <c r="F63" s="328">
        <f t="shared" si="1"/>
        <v>0</v>
      </c>
      <c r="G63" s="329">
        <f>+[13]OTCHET!G252</f>
        <v>0</v>
      </c>
      <c r="H63" s="330">
        <f>+[13]OTCHET!H252</f>
        <v>0</v>
      </c>
      <c r="I63" s="330">
        <f>+[13]OTCHET!I252</f>
        <v>0</v>
      </c>
      <c r="J63" s="331">
        <f>+[13]OTCHET!J252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4098795</v>
      </c>
      <c r="G64" s="337">
        <f t="shared" si="6"/>
        <v>4098795</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-4098795</v>
      </c>
      <c r="G66" s="349">
        <f t="shared" ref="G66:L66" si="8">SUM(+G68+G76+G77+G84+G85+G86+G89+G90+G91+G92+G93+G94+G95)</f>
        <v>-4098795</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+[13]OTCHET!E485+[13]OTCHET!E486+[13]OTCHET!E489+[13]OTCHET!E490+[13]OTCHET!E493+[13]OTCHET!E494+[13]OTCHET!E498</f>
        <v>0</v>
      </c>
      <c r="F69" s="367">
        <f t="shared" si="1"/>
        <v>0</v>
      </c>
      <c r="G69" s="368">
        <f>+[13]OTCHET!G485+[13]OTCHET!G486+[13]OTCHET!G489+[13]OTCHET!G490+[13]OTCHET!G493+[13]OTCHET!G494+[13]OTCHET!G498</f>
        <v>0</v>
      </c>
      <c r="H69" s="369">
        <f>+[13]OTCHET!H485+[13]OTCHET!H486+[13]OTCHET!H489+[13]OTCHET!H490+[13]OTCHET!H493+[13]OTCHET!H494+[13]OTCHET!H498</f>
        <v>0</v>
      </c>
      <c r="I69" s="369">
        <f>+[13]OTCHET!I485+[13]OTCHET!I486+[13]OTCHET!I489+[13]OTCHET!I490+[13]OTCHET!I493+[13]OTCHET!I494+[13]OTCHET!I498</f>
        <v>0</v>
      </c>
      <c r="J69" s="370">
        <f>+[13]OTCHET!J485+[13]OTCHET!J486+[13]OTCHET!J489+[13]OTCHET!J490+[13]OTCHET!J493+[13]OTCHET!J494+[13]OTCHET!J498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+[13]OTCHET!E487+[13]OTCHET!E488+[13]OTCHET!E491+[13]OTCHET!E492+[13]OTCHET!E495+[13]OTCHET!E496+[13]OTCHET!E497+[13]OTCHET!E499</f>
        <v>0</v>
      </c>
      <c r="F70" s="375">
        <f t="shared" si="1"/>
        <v>0</v>
      </c>
      <c r="G70" s="376">
        <f>+[13]OTCHET!G487+[13]OTCHET!G488+[13]OTCHET!G491+[13]OTCHET!G492+[13]OTCHET!G495+[13]OTCHET!G496+[13]OTCHET!G497+[13]OTCHET!G499</f>
        <v>0</v>
      </c>
      <c r="H70" s="377">
        <f>+[13]OTCHET!H487+[13]OTCHET!H488+[13]OTCHET!H491+[13]OTCHET!H492+[13]OTCHET!H495+[13]OTCHET!H496+[13]OTCHET!H497+[13]OTCHET!H499</f>
        <v>0</v>
      </c>
      <c r="I70" s="377">
        <f>+[13]OTCHET!I487+[13]OTCHET!I488+[13]OTCHET!I491+[13]OTCHET!I492+[13]OTCHET!I495+[13]OTCHET!I496+[13]OTCHET!I497+[13]OTCHET!I499</f>
        <v>0</v>
      </c>
      <c r="J70" s="378">
        <f>+[13]OTCHET!J487+[13]OTCHET!J488+[13]OTCHET!J491+[13]OTCHET!J492+[13]OTCHET!J495+[13]OTCHET!J496+[13]OTCHET!J497+[13]OTCHET!J499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+[13]OTCHET!E500</f>
        <v>0</v>
      </c>
      <c r="F71" s="375">
        <f t="shared" si="1"/>
        <v>0</v>
      </c>
      <c r="G71" s="376">
        <f>+[13]OTCHET!G500</f>
        <v>0</v>
      </c>
      <c r="H71" s="377">
        <f>+[13]OTCHET!H500</f>
        <v>0</v>
      </c>
      <c r="I71" s="377">
        <f>+[13]OTCHET!I500</f>
        <v>0</v>
      </c>
      <c r="J71" s="378">
        <f>+[13]OTCHET!J500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+[13]OTCHET!E505</f>
        <v>0</v>
      </c>
      <c r="F72" s="375">
        <f t="shared" si="1"/>
        <v>0</v>
      </c>
      <c r="G72" s="376">
        <f>+[13]OTCHET!G505</f>
        <v>0</v>
      </c>
      <c r="H72" s="377">
        <f>+[13]OTCHET!H505</f>
        <v>0</v>
      </c>
      <c r="I72" s="377">
        <f>+[13]OTCHET!I505</f>
        <v>0</v>
      </c>
      <c r="J72" s="378">
        <f>+[13]OTCHET!J505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+[13]OTCHET!E545</f>
        <v>0</v>
      </c>
      <c r="F73" s="375">
        <f t="shared" si="1"/>
        <v>0</v>
      </c>
      <c r="G73" s="376">
        <f>+[13]OTCHET!G545</f>
        <v>0</v>
      </c>
      <c r="H73" s="377">
        <f>+[13]OTCHET!H545</f>
        <v>0</v>
      </c>
      <c r="I73" s="377">
        <f>+[13]OTCHET!I545</f>
        <v>0</v>
      </c>
      <c r="J73" s="378">
        <f>+[13]OTCHET!J545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+[13]OTCHET!E584+[13]OTCHET!E585</f>
        <v>0</v>
      </c>
      <c r="F74" s="375">
        <f t="shared" si="1"/>
        <v>0</v>
      </c>
      <c r="G74" s="376">
        <f>+[13]OTCHET!G584+[13]OTCHET!G585</f>
        <v>0</v>
      </c>
      <c r="H74" s="377">
        <f>+[13]OTCHET!H584+[13]OTCHET!H585</f>
        <v>0</v>
      </c>
      <c r="I74" s="377">
        <f>+[13]OTCHET!I584+[13]OTCHET!I585</f>
        <v>0</v>
      </c>
      <c r="J74" s="378">
        <f>+[13]OTCHET!J584+[13]OTCHET!J585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+[13]OTCHET!E586+[13]OTCHET!E587+[13]OTCHET!E588</f>
        <v>0</v>
      </c>
      <c r="F75" s="382">
        <f t="shared" si="1"/>
        <v>0</v>
      </c>
      <c r="G75" s="383">
        <f>+[13]OTCHET!G586+[13]OTCHET!G587+[13]OTCHET!G588</f>
        <v>0</v>
      </c>
      <c r="H75" s="384">
        <f>+[13]OTCHET!H586+[13]OTCHET!H587+[13]OTCHET!H588</f>
        <v>0</v>
      </c>
      <c r="I75" s="384">
        <f>+[13]OTCHET!I586+[13]OTCHET!I587+[13]OTCHET!I588</f>
        <v>0</v>
      </c>
      <c r="J75" s="385">
        <f>+[13]OTCHET!J586+[13]OTCHET!J587+[13]OTCHET!J588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[13]OTCHET!E464</f>
        <v>0</v>
      </c>
      <c r="F76" s="299">
        <f t="shared" si="1"/>
        <v>0</v>
      </c>
      <c r="G76" s="300">
        <f>[13]OTCHET!G464</f>
        <v>0</v>
      </c>
      <c r="H76" s="301">
        <f>[13]OTCHET!H464</f>
        <v>0</v>
      </c>
      <c r="I76" s="301">
        <f>[13]OTCHET!I464</f>
        <v>0</v>
      </c>
      <c r="J76" s="302">
        <f>[13]OTCHET!J464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+[13]OTCHET!E469+[13]OTCHET!E472</f>
        <v>0</v>
      </c>
      <c r="F78" s="367">
        <f t="shared" si="1"/>
        <v>0</v>
      </c>
      <c r="G78" s="368">
        <f>+[13]OTCHET!G469+[13]OTCHET!G472</f>
        <v>0</v>
      </c>
      <c r="H78" s="369">
        <f>+[13]OTCHET!H469+[13]OTCHET!H472</f>
        <v>0</v>
      </c>
      <c r="I78" s="369">
        <f>+[13]OTCHET!I469+[13]OTCHET!I472</f>
        <v>0</v>
      </c>
      <c r="J78" s="370">
        <f>+[13]OTCHET!J469+[13]OTCHET!J472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+[13]OTCHET!E470+[13]OTCHET!E473</f>
        <v>0</v>
      </c>
      <c r="F79" s="375">
        <f t="shared" si="1"/>
        <v>0</v>
      </c>
      <c r="G79" s="376">
        <f>+[13]OTCHET!G470+[13]OTCHET!G473</f>
        <v>0</v>
      </c>
      <c r="H79" s="377">
        <f>+[13]OTCHET!H470+[13]OTCHET!H473</f>
        <v>0</v>
      </c>
      <c r="I79" s="377">
        <f>+[13]OTCHET!I470+[13]OTCHET!I473</f>
        <v>0</v>
      </c>
      <c r="J79" s="378">
        <f>+[13]OTCHET!J470+[13]OTCHET!J473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[13]OTCHET!E474</f>
        <v>0</v>
      </c>
      <c r="F80" s="375">
        <f t="shared" si="1"/>
        <v>0</v>
      </c>
      <c r="G80" s="376">
        <f>[13]OTCHET!G474</f>
        <v>0</v>
      </c>
      <c r="H80" s="377">
        <f>[13]OTCHET!H474</f>
        <v>0</v>
      </c>
      <c r="I80" s="377">
        <f>[13]OTCHET!I474</f>
        <v>0</v>
      </c>
      <c r="J80" s="378">
        <f>[13]OTCHET!J474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+[13]OTCHET!E482</f>
        <v>0</v>
      </c>
      <c r="F82" s="375">
        <f t="shared" si="1"/>
        <v>0</v>
      </c>
      <c r="G82" s="376">
        <f>+[13]OTCHET!G482</f>
        <v>0</v>
      </c>
      <c r="H82" s="377">
        <f>+[13]OTCHET!H482</f>
        <v>0</v>
      </c>
      <c r="I82" s="377">
        <f>+[13]OTCHET!I482</f>
        <v>0</v>
      </c>
      <c r="J82" s="378">
        <f>+[13]OTCHET!J482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+[13]OTCHET!E483</f>
        <v>0</v>
      </c>
      <c r="F83" s="382">
        <f t="shared" si="1"/>
        <v>0</v>
      </c>
      <c r="G83" s="383">
        <f>+[13]OTCHET!G483</f>
        <v>0</v>
      </c>
      <c r="H83" s="384">
        <f>+[13]OTCHET!H483</f>
        <v>0</v>
      </c>
      <c r="I83" s="384">
        <f>+[13]OTCHET!I483</f>
        <v>0</v>
      </c>
      <c r="J83" s="385">
        <f>+[13]OTCHET!J483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[13]OTCHET!E538</f>
        <v>0</v>
      </c>
      <c r="F84" s="299">
        <f t="shared" si="1"/>
        <v>0</v>
      </c>
      <c r="G84" s="300">
        <f>[13]OTCHET!G538</f>
        <v>0</v>
      </c>
      <c r="H84" s="301">
        <f>[13]OTCHET!H538</f>
        <v>0</v>
      </c>
      <c r="I84" s="301">
        <f>[13]OTCHET!I538</f>
        <v>0</v>
      </c>
      <c r="J84" s="302">
        <f>[13]OTCHET!J538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[13]OTCHET!E539</f>
        <v>0</v>
      </c>
      <c r="F85" s="304">
        <f t="shared" si="1"/>
        <v>0</v>
      </c>
      <c r="G85" s="305">
        <f>[13]OTCHET!G539</f>
        <v>0</v>
      </c>
      <c r="H85" s="306">
        <f>[13]OTCHET!H539</f>
        <v>0</v>
      </c>
      <c r="I85" s="306">
        <f>[13]OTCHET!I539</f>
        <v>0</v>
      </c>
      <c r="J85" s="307">
        <f>[13]OTCHET!J539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-4098795</v>
      </c>
      <c r="G86" s="310">
        <f t="shared" ref="G86:M86" si="11">+G87+G88</f>
        <v>-4098795</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+[13]OTCHET!E506+[13]OTCHET!E515+[13]OTCHET!E519+[13]OTCHET!E546</f>
        <v>0</v>
      </c>
      <c r="F87" s="367">
        <f t="shared" si="1"/>
        <v>0</v>
      </c>
      <c r="G87" s="368">
        <f>+[13]OTCHET!G506+[13]OTCHET!G515+[13]OTCHET!G519+[13]OTCHET!G546</f>
        <v>0</v>
      </c>
      <c r="H87" s="369">
        <f>+[13]OTCHET!H506+[13]OTCHET!H515+[13]OTCHET!H519+[13]OTCHET!H546</f>
        <v>0</v>
      </c>
      <c r="I87" s="369">
        <f>+[13]OTCHET!I506+[13]OTCHET!I515+[13]OTCHET!I519+[13]OTCHET!I546</f>
        <v>0</v>
      </c>
      <c r="J87" s="370">
        <f>+[13]OTCHET!J506+[13]OTCHET!J515+[13]OTCHET!J519+[13]OTCHET!J546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+[13]OTCHET!E524+[13]OTCHET!E527+[13]OTCHET!E547</f>
        <v>0</v>
      </c>
      <c r="F88" s="382">
        <f t="shared" si="1"/>
        <v>-4098795</v>
      </c>
      <c r="G88" s="383">
        <f>+[13]OTCHET!G524+[13]OTCHET!G527+[13]OTCHET!G547</f>
        <v>-4098795</v>
      </c>
      <c r="H88" s="384">
        <f>+[13]OTCHET!H524+[13]OTCHET!H527+[13]OTCHET!H547</f>
        <v>0</v>
      </c>
      <c r="I88" s="384">
        <f>+[13]OTCHET!I524+[13]OTCHET!I527+[13]OTCHET!I547</f>
        <v>0</v>
      </c>
      <c r="J88" s="385">
        <f>+[13]OTCHET!J524+[13]OTCHET!J527+[13]OTCHET!J547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[13]OTCHET!E534</f>
        <v>0</v>
      </c>
      <c r="F89" s="299">
        <f t="shared" ref="F89:F96" si="12">+G89+H89+I89+J89</f>
        <v>0</v>
      </c>
      <c r="G89" s="300">
        <f>[13]OTCHET!G534</f>
        <v>0</v>
      </c>
      <c r="H89" s="301">
        <f>[13]OTCHET!H534</f>
        <v>0</v>
      </c>
      <c r="I89" s="301">
        <f>[13]OTCHET!I534</f>
        <v>0</v>
      </c>
      <c r="J89" s="302">
        <f>[13]OTCHET!J534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+[13]OTCHET!E570+[13]OTCHET!E571+[13]OTCHET!E572+[13]OTCHET!E573+[13]OTCHET!E574+[13]OTCHET!E575</f>
        <v>0</v>
      </c>
      <c r="F90" s="304">
        <f t="shared" si="12"/>
        <v>0</v>
      </c>
      <c r="G90" s="305">
        <f>+[13]OTCHET!G570+[13]OTCHET!G571+[13]OTCHET!G572+[13]OTCHET!G573+[13]OTCHET!G574+[13]OTCHET!G575</f>
        <v>0</v>
      </c>
      <c r="H90" s="306">
        <f>+[13]OTCHET!H570+[13]OTCHET!H571+[13]OTCHET!H572+[13]OTCHET!H573+[13]OTCHET!H574+[13]OTCHET!H575</f>
        <v>0</v>
      </c>
      <c r="I90" s="306">
        <f>+[13]OTCHET!I570+[13]OTCHET!I571+[13]OTCHET!I572+[13]OTCHET!I573+[13]OTCHET!I574+[13]OTCHET!I575</f>
        <v>0</v>
      </c>
      <c r="J90" s="307">
        <f>+[13]OTCHET!J570+[13]OTCHET!J571+[13]OTCHET!J572+[13]OTCHET!J573+[13]OTCHET!J574+[13]OTCHET!J575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+[13]OTCHET!E576+[13]OTCHET!E577+[13]OTCHET!E578+[13]OTCHET!E579+[13]OTCHET!E580+[13]OTCHET!E581+[13]OTCHET!E582</f>
        <v>0</v>
      </c>
      <c r="F91" s="168">
        <f t="shared" si="12"/>
        <v>0</v>
      </c>
      <c r="G91" s="169">
        <f>+[13]OTCHET!G576+[13]OTCHET!G577+[13]OTCHET!G578+[13]OTCHET!G579+[13]OTCHET!G580+[13]OTCHET!G581+[13]OTCHET!G582</f>
        <v>0</v>
      </c>
      <c r="H91" s="170">
        <f>+[13]OTCHET!H576+[13]OTCHET!H577+[13]OTCHET!H578+[13]OTCHET!H579+[13]OTCHET!H580+[13]OTCHET!H581+[13]OTCHET!H582</f>
        <v>0</v>
      </c>
      <c r="I91" s="170">
        <f>+[13]OTCHET!I576+[13]OTCHET!I577+[13]OTCHET!I578+[13]OTCHET!I579+[13]OTCHET!I580+[13]OTCHET!I581+[13]OTCHET!I582</f>
        <v>0</v>
      </c>
      <c r="J91" s="171">
        <f>+[13]OTCHET!J576+[13]OTCHET!J577+[13]OTCHET!J578+[13]OTCHET!J579+[13]OTCHET!J580+[13]OTCHET!J581+[13]OTCHET!J582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+[13]OTCHET!E583</f>
        <v>0</v>
      </c>
      <c r="F92" s="168">
        <f t="shared" si="12"/>
        <v>0</v>
      </c>
      <c r="G92" s="169">
        <f>+[13]OTCHET!G583</f>
        <v>0</v>
      </c>
      <c r="H92" s="170">
        <f>+[13]OTCHET!H583</f>
        <v>0</v>
      </c>
      <c r="I92" s="170">
        <f>+[13]OTCHET!I583</f>
        <v>0</v>
      </c>
      <c r="J92" s="171">
        <f>+[13]OTCHET!J583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+[13]OTCHET!E590+[13]OTCHET!E591</f>
        <v>0</v>
      </c>
      <c r="F93" s="168">
        <f t="shared" si="12"/>
        <v>0</v>
      </c>
      <c r="G93" s="169">
        <f>+[13]OTCHET!G590+[13]OTCHET!G591</f>
        <v>0</v>
      </c>
      <c r="H93" s="170">
        <f>+[13]OTCHET!H590+[13]OTCHET!H591</f>
        <v>0</v>
      </c>
      <c r="I93" s="170">
        <f>+[13]OTCHET!I590+[13]OTCHET!I591</f>
        <v>0</v>
      </c>
      <c r="J93" s="171">
        <f>+[13]OTCHET!J590+[13]OTCHET!J591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+[13]OTCHET!E592+[13]OTCHET!E593</f>
        <v>0</v>
      </c>
      <c r="F94" s="168">
        <f t="shared" si="12"/>
        <v>0</v>
      </c>
      <c r="G94" s="169">
        <f>+[13]OTCHET!G592+[13]OTCHET!G593</f>
        <v>0</v>
      </c>
      <c r="H94" s="170">
        <f>+[13]OTCHET!H592+[13]OTCHET!H593</f>
        <v>0</v>
      </c>
      <c r="I94" s="170">
        <f>+[13]OTCHET!I592+[13]OTCHET!I593</f>
        <v>0</v>
      </c>
      <c r="J94" s="171">
        <f>+[13]OTCHET!J592+[13]OTCHET!J593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[13]OTCHET!E594</f>
        <v>0</v>
      </c>
      <c r="F95" s="120">
        <f t="shared" si="12"/>
        <v>0</v>
      </c>
      <c r="G95" s="121">
        <f>[13]OTCHET!G594</f>
        <v>0</v>
      </c>
      <c r="H95" s="122">
        <f>[13]OTCHET!H594</f>
        <v>0</v>
      </c>
      <c r="I95" s="122">
        <f>[13]OTCHET!I594</f>
        <v>0</v>
      </c>
      <c r="J95" s="123">
        <f>[13]OTCHET!J594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+[13]OTCHET!E597</f>
        <v>0</v>
      </c>
      <c r="F96" s="396">
        <f t="shared" si="12"/>
        <v>0</v>
      </c>
      <c r="G96" s="397">
        <f>+[13]OTCHET!G597</f>
        <v>0</v>
      </c>
      <c r="H96" s="398">
        <f>+[13]OTCHET!H597</f>
        <v>0</v>
      </c>
      <c r="I96" s="398">
        <f>+[13]OTCHET!I597</f>
        <v>0</v>
      </c>
      <c r="J96" s="399">
        <f>+[13]OTCHET!J597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+[13]OTCHET!H608</f>
        <v>0</v>
      </c>
      <c r="C107" s="421"/>
      <c r="D107" s="421"/>
      <c r="E107" s="426"/>
      <c r="F107" s="19"/>
      <c r="G107" s="427">
        <f>+[13]OTCHET!E608</f>
        <v>0</v>
      </c>
      <c r="H107" s="427">
        <f>+[13]OTCHET!F608</f>
        <v>0</v>
      </c>
      <c r="I107" s="428"/>
      <c r="J107" s="429" t="str">
        <f>+[13]OTCHET!B608</f>
        <v>31.12.2024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0" priority="21" stopIfTrue="1" operator="notEqual">
      <formula>0</formula>
    </cfRule>
  </conditionalFormatting>
  <conditionalFormatting sqref="E105:J105">
    <cfRule type="cellIs" dxfId="19" priority="20" stopIfTrue="1" operator="notEqual">
      <formula>0</formula>
    </cfRule>
  </conditionalFormatting>
  <conditionalFormatting sqref="G107:H107 B107">
    <cfRule type="cellIs" dxfId="18" priority="19" stopIfTrue="1" operator="equal">
      <formula>0</formula>
    </cfRule>
  </conditionalFormatting>
  <conditionalFormatting sqref="I114 E110">
    <cfRule type="cellIs" dxfId="17" priority="18" stopIfTrue="1" operator="equal">
      <formula>0</formula>
    </cfRule>
  </conditionalFormatting>
  <conditionalFormatting sqref="J107">
    <cfRule type="cellIs" dxfId="16" priority="17" stopIfTrue="1" operator="equal">
      <formula>0</formula>
    </cfRule>
  </conditionalFormatting>
  <conditionalFormatting sqref="E114:F114">
    <cfRule type="cellIs" dxfId="15" priority="16" stopIfTrue="1" operator="equal">
      <formula>0</formula>
    </cfRule>
  </conditionalFormatting>
  <conditionalFormatting sqref="F15">
    <cfRule type="cellIs" dxfId="14" priority="11" stopIfTrue="1" operator="equal">
      <formula>"Чужди средства"</formula>
    </cfRule>
    <cfRule type="cellIs" dxfId="13" priority="12" stopIfTrue="1" operator="equal">
      <formula>"СЕС - ДМП"</formula>
    </cfRule>
    <cfRule type="cellIs" dxfId="12" priority="13" stopIfTrue="1" operator="equal">
      <formula>"СЕС - РА"</formula>
    </cfRule>
    <cfRule type="cellIs" dxfId="11" priority="14" stopIfTrue="1" operator="equal">
      <formula>"СЕС - ДЕС"</formula>
    </cfRule>
    <cfRule type="cellIs" dxfId="10" priority="15" stopIfTrue="1" operator="equal">
      <formula>"СЕС - КСФ"</formula>
    </cfRule>
  </conditionalFormatting>
  <conditionalFormatting sqref="B105">
    <cfRule type="cellIs" dxfId="9" priority="10" stopIfTrue="1" operator="notEqual">
      <formula>0</formula>
    </cfRule>
  </conditionalFormatting>
  <conditionalFormatting sqref="I11:J11">
    <cfRule type="cellIs" dxfId="8" priority="6" stopIfTrue="1" operator="between">
      <formula>1000000000000</formula>
      <formula>9999999999999990</formula>
    </cfRule>
    <cfRule type="cellIs" dxfId="7" priority="7" stopIfTrue="1" operator="between">
      <formula>10000000000</formula>
      <formula>999999999999</formula>
    </cfRule>
    <cfRule type="cellIs" dxfId="6" priority="8" stopIfTrue="1" operator="between">
      <formula>1000000</formula>
      <formula>99999999</formula>
    </cfRule>
    <cfRule type="cellIs" dxfId="5" priority="9" stopIfTrue="1" operator="between">
      <formula>100</formula>
      <formula>9999</formula>
    </cfRule>
  </conditionalFormatting>
  <conditionalFormatting sqref="E15">
    <cfRule type="cellIs" dxfId="4" priority="1" stopIfTrue="1" operator="equal">
      <formula>"Чужди средства"</formula>
    </cfRule>
    <cfRule type="cellIs" dxfId="3" priority="2" stopIfTrue="1" operator="equal">
      <formula>"СЕС - ДМП"</formula>
    </cfRule>
    <cfRule type="cellIs" dxfId="2" priority="3" stopIfTrue="1" operator="equal">
      <formula>"СЕС - РА"</formula>
    </cfRule>
    <cfRule type="cellIs" dxfId="1" priority="4" stopIfTrue="1" operator="equal">
      <formula>"СЕС - ДЕС"</formula>
    </cfRule>
    <cfRule type="cellIs" dxfId="0"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J112" sqref="J112"/>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+[3]OTCHET!B9</f>
        <v>РИОСВ ПЛОВДИВ</v>
      </c>
      <c r="C11" s="22"/>
      <c r="D11" s="22"/>
      <c r="E11" s="23" t="s">
        <v>0</v>
      </c>
      <c r="F11" s="24">
        <f>[3]OTCHET!F9</f>
        <v>45351</v>
      </c>
      <c r="G11" s="25" t="s">
        <v>1</v>
      </c>
      <c r="H11" s="26">
        <f>+[3]OTCHET!H9</f>
        <v>471013</v>
      </c>
      <c r="I11" s="448">
        <f>+[3]OTCHET!I9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+[3]OTCHET!B12</f>
        <v>Министерство на околната среда и водите</v>
      </c>
      <c r="C13" s="31"/>
      <c r="D13" s="31"/>
      <c r="E13" s="35" t="str">
        <f>+[3]OTCHET!E12</f>
        <v>код по ЕБК:</v>
      </c>
      <c r="F13" s="36" t="str">
        <f>+[3]OTCHET!F12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+[3]OTCHET!E15</f>
        <v>33</v>
      </c>
      <c r="F15" s="41" t="str">
        <f>[3]OTCHET!F15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[3]OTCHET!E22+[3]OTCHET!E28+[3]OTCHET!E33+[3]OTCHET!E39+[3]OTCHET!E47+[3]OTCHET!E52+[3]OTCHET!E58+[3]OTCHET!E61+[3]OTCHET!E64+[3]OTCHET!E65+[3]OTCHET!E72+[3]OTCHET!E73</f>
        <v>0</v>
      </c>
      <c r="F23" s="111">
        <f t="shared" ref="F23:F88" si="1">+G23+H23+I23+J23</f>
        <v>0</v>
      </c>
      <c r="G23" s="112">
        <f>[3]OTCHET!G22+[3]OTCHET!G28+[3]OTCHET!G33+[3]OTCHET!G39+[3]OTCHET!G47+[3]OTCHET!G52+[3]OTCHET!G58+[3]OTCHET!G61+[3]OTCHET!G64+[3]OTCHET!G65+[3]OTCHET!G72+[3]OTCHET!G73</f>
        <v>0</v>
      </c>
      <c r="H23" s="113">
        <f>[3]OTCHET!H22+[3]OTCHET!H28+[3]OTCHET!H33+[3]OTCHET!H39+[3]OTCHET!H47+[3]OTCHET!H52+[3]OTCHET!H58+[3]OTCHET!H61+[3]OTCHET!H64+[3]OTCHET!H65+[3]OTCHET!H72+[3]OTCHET!H73</f>
        <v>0</v>
      </c>
      <c r="I23" s="113">
        <f>[3]OTCHET!I22+[3]OTCHET!I28+[3]OTCHET!I33+[3]OTCHET!I39+[3]OTCHET!I47+[3]OTCHET!I52+[3]OTCHET!I58+[3]OTCHET!I61+[3]OTCHET!I64+[3]OTCHET!I65+[3]OTCHET!I72+[3]OTCHET!I73</f>
        <v>0</v>
      </c>
      <c r="J23" s="114">
        <f>[3]OTCHET!J22+[3]OTCHET!J28+[3]OTCHET!J33+[3]OTCHET!J39+[3]OTCHET!J47+[3]OTCHET!J52+[3]OTCHET!J58+[3]OTCHET!J61+[3]OTCHET!J64+[3]OTCHET!J65+[3]OTCHET!J72+[3]OTCHET!J73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[3]OTCHET!E74</f>
        <v>0</v>
      </c>
      <c r="F26" s="133">
        <f t="shared" si="1"/>
        <v>0</v>
      </c>
      <c r="G26" s="134">
        <f>[3]OTCHET!G74</f>
        <v>0</v>
      </c>
      <c r="H26" s="135">
        <f>[3]OTCHET!H74</f>
        <v>0</v>
      </c>
      <c r="I26" s="135">
        <f>[3]OTCHET!I74</f>
        <v>0</v>
      </c>
      <c r="J26" s="136">
        <f>[3]OTCHET!J74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[3]OTCHET!E75</f>
        <v>0</v>
      </c>
      <c r="F27" s="140">
        <f t="shared" si="1"/>
        <v>0</v>
      </c>
      <c r="G27" s="141">
        <f>[3]OTCHET!G75</f>
        <v>0</v>
      </c>
      <c r="H27" s="142">
        <f>[3]OTCHET!H75</f>
        <v>0</v>
      </c>
      <c r="I27" s="142">
        <f>[3]OTCHET!I75</f>
        <v>0</v>
      </c>
      <c r="J27" s="143">
        <f>[3]OTCHET!J75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[3]OTCHET!E77</f>
        <v>0</v>
      </c>
      <c r="F28" s="148">
        <f t="shared" si="1"/>
        <v>0</v>
      </c>
      <c r="G28" s="149">
        <f>[3]OTCHET!G77</f>
        <v>0</v>
      </c>
      <c r="H28" s="150">
        <f>[3]OTCHET!H77</f>
        <v>0</v>
      </c>
      <c r="I28" s="150">
        <f>[3]OTCHET!I77</f>
        <v>0</v>
      </c>
      <c r="J28" s="151">
        <f>[3]OTCHET!J77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+[3]OTCHET!E78+[3]OTCHET!E79</f>
        <v>0</v>
      </c>
      <c r="F29" s="156">
        <f t="shared" si="1"/>
        <v>0</v>
      </c>
      <c r="G29" s="157">
        <f>+[3]OTCHET!G78+[3]OTCHET!G79</f>
        <v>0</v>
      </c>
      <c r="H29" s="158">
        <f>+[3]OTCHET!H78+[3]OTCHET!H79</f>
        <v>0</v>
      </c>
      <c r="I29" s="158">
        <f>+[3]OTCHET!I78+[3]OTCHET!I79</f>
        <v>0</v>
      </c>
      <c r="J29" s="159">
        <f>+[3]OTCHET!J78+[3]OTCHET!J79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[3]OTCHET!E90+[3]OTCHET!E93+[3]OTCHET!E94</f>
        <v>0</v>
      </c>
      <c r="F30" s="162">
        <f t="shared" si="1"/>
        <v>0</v>
      </c>
      <c r="G30" s="163">
        <f>[3]OTCHET!G90+[3]OTCHET!G93+[3]OTCHET!G94</f>
        <v>0</v>
      </c>
      <c r="H30" s="164">
        <f>[3]OTCHET!H90+[3]OTCHET!H93+[3]OTCHET!H94</f>
        <v>0</v>
      </c>
      <c r="I30" s="164">
        <f>[3]OTCHET!I90+[3]OTCHET!I93+[3]OTCHET!I94</f>
        <v>0</v>
      </c>
      <c r="J30" s="165">
        <f>[3]OTCHET!J90+[3]OTCHET!J93+[3]OTCHET!J94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[3]OTCHET!E106</f>
        <v>0</v>
      </c>
      <c r="F31" s="168">
        <f t="shared" si="1"/>
        <v>0</v>
      </c>
      <c r="G31" s="169">
        <f>[3]OTCHET!G106</f>
        <v>0</v>
      </c>
      <c r="H31" s="170">
        <f>[3]OTCHET!H106</f>
        <v>0</v>
      </c>
      <c r="I31" s="170">
        <f>[3]OTCHET!I106</f>
        <v>0</v>
      </c>
      <c r="J31" s="171">
        <f>[3]OTCHET!J106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[3]OTCHET!E110+[3]OTCHET!E119+[3]OTCHET!E135+[3]OTCHET!E136</f>
        <v>0</v>
      </c>
      <c r="F32" s="168">
        <f t="shared" si="1"/>
        <v>0</v>
      </c>
      <c r="G32" s="169">
        <f>[3]OTCHET!G110+[3]OTCHET!G119+[3]OTCHET!G135+[3]OTCHET!G136</f>
        <v>0</v>
      </c>
      <c r="H32" s="170">
        <f>[3]OTCHET!H110+[3]OTCHET!H119+[3]OTCHET!H135+[3]OTCHET!H136</f>
        <v>0</v>
      </c>
      <c r="I32" s="170">
        <f>[3]OTCHET!I110+[3]OTCHET!I119+[3]OTCHET!I135+[3]OTCHET!I136</f>
        <v>0</v>
      </c>
      <c r="J32" s="171">
        <f>[3]OTCHET!J110+[3]OTCHET!J119+[3]OTCHET!J135+[3]OTCHET!J136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[3]OTCHET!E123</f>
        <v>0</v>
      </c>
      <c r="F33" s="120">
        <f t="shared" si="1"/>
        <v>0</v>
      </c>
      <c r="G33" s="121">
        <f>[3]OTCHET!G123</f>
        <v>0</v>
      </c>
      <c r="H33" s="122">
        <f>[3]OTCHET!H123</f>
        <v>0</v>
      </c>
      <c r="I33" s="122">
        <f>[3]OTCHET!I123</f>
        <v>0</v>
      </c>
      <c r="J33" s="123">
        <f>[3]OTCHET!J123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+[3]OTCHET!E137</f>
        <v>0</v>
      </c>
      <c r="F36" s="191">
        <f t="shared" si="1"/>
        <v>0</v>
      </c>
      <c r="G36" s="192">
        <f>+[3]OTCHET!G137</f>
        <v>0</v>
      </c>
      <c r="H36" s="193">
        <f>+[3]OTCHET!H137</f>
        <v>0</v>
      </c>
      <c r="I36" s="193">
        <f>+[3]OTCHET!I137</f>
        <v>0</v>
      </c>
      <c r="J36" s="194">
        <f>+[3]OTCHET!J137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[3]OTCHET!E140+[3]OTCHET!E149+[3]OTCHET!E158</f>
        <v>0</v>
      </c>
      <c r="F37" s="199">
        <f t="shared" si="1"/>
        <v>0</v>
      </c>
      <c r="G37" s="200">
        <f>[3]OTCHET!G140+[3]OTCHET!G149+[3]OTCHET!G158</f>
        <v>0</v>
      </c>
      <c r="H37" s="201">
        <f>[3]OTCHET!H140+[3]OTCHET!H149+[3]OTCHET!H158</f>
        <v>0</v>
      </c>
      <c r="I37" s="201">
        <f>[3]OTCHET!I140+[3]OTCHET!I149+[3]OTCHET!I158</f>
        <v>0</v>
      </c>
      <c r="J37" s="202">
        <f>[3]OTCHET!J140+[3]OTCHET!J149+[3]OTCHET!J158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[3]OTCHET!E187</f>
        <v>0</v>
      </c>
      <c r="F40" s="229">
        <f t="shared" si="1"/>
        <v>0</v>
      </c>
      <c r="G40" s="230">
        <f>[3]OTCHET!G187</f>
        <v>0</v>
      </c>
      <c r="H40" s="231">
        <f>[3]OTCHET!H187</f>
        <v>0</v>
      </c>
      <c r="I40" s="231">
        <f>[3]OTCHET!I187</f>
        <v>0</v>
      </c>
      <c r="J40" s="232">
        <f>[3]OTCHET!J187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[3]OTCHET!E190</f>
        <v>0</v>
      </c>
      <c r="F41" s="237">
        <f t="shared" si="1"/>
        <v>0</v>
      </c>
      <c r="G41" s="238">
        <f>[3]OTCHET!G190</f>
        <v>0</v>
      </c>
      <c r="H41" s="239">
        <f>[3]OTCHET!H190</f>
        <v>0</v>
      </c>
      <c r="I41" s="239">
        <f>[3]OTCHET!I190</f>
        <v>0</v>
      </c>
      <c r="J41" s="240">
        <f>[3]OTCHET!J190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+[3]OTCHET!E196+[3]OTCHET!E204</f>
        <v>0</v>
      </c>
      <c r="F42" s="244">
        <f t="shared" si="1"/>
        <v>0</v>
      </c>
      <c r="G42" s="245">
        <f>+[3]OTCHET!G196+[3]OTCHET!G204</f>
        <v>0</v>
      </c>
      <c r="H42" s="246">
        <f>+[3]OTCHET!H196+[3]OTCHET!H204</f>
        <v>0</v>
      </c>
      <c r="I42" s="246">
        <f>+[3]OTCHET!I196+[3]OTCHET!I204</f>
        <v>0</v>
      </c>
      <c r="J42" s="247">
        <f>+[3]OTCHET!J196+[3]OTCHET!J204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+[3]OTCHET!E205+[3]OTCHET!E223+[3]OTCHET!E274</f>
        <v>0</v>
      </c>
      <c r="F43" s="250">
        <f t="shared" si="1"/>
        <v>0</v>
      </c>
      <c r="G43" s="251">
        <f>+[3]OTCHET!G205+[3]OTCHET!G223+[3]OTCHET!G274</f>
        <v>0</v>
      </c>
      <c r="H43" s="252">
        <f>+[3]OTCHET!H205+[3]OTCHET!H223+[3]OTCHET!H274</f>
        <v>0</v>
      </c>
      <c r="I43" s="252">
        <f>+[3]OTCHET!I205+[3]OTCHET!I223+[3]OTCHET!I274</f>
        <v>0</v>
      </c>
      <c r="J43" s="253">
        <f>+[3]OTCHET!J205+[3]OTCHET!J223+[3]OTCHET!J274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+[3]OTCHET!E227+[3]OTCHET!E233+[3]OTCHET!E236+[3]OTCHET!E237+[3]OTCHET!E238+[3]OTCHET!E239+[3]OTCHET!E243</f>
        <v>0</v>
      </c>
      <c r="F44" s="120">
        <f t="shared" si="1"/>
        <v>0</v>
      </c>
      <c r="G44" s="121">
        <f>+[3]OTCHET!G227+[3]OTCHET!G233+[3]OTCHET!G236+[3]OTCHET!G237+[3]OTCHET!G238+[3]OTCHET!G239+[3]OTCHET!G243</f>
        <v>0</v>
      </c>
      <c r="H44" s="122">
        <f>+[3]OTCHET!H227+[3]OTCHET!H233+[3]OTCHET!H236+[3]OTCHET!H237+[3]OTCHET!H238+[3]OTCHET!H239+[3]OTCHET!H243</f>
        <v>0</v>
      </c>
      <c r="I44" s="122">
        <f>+[3]OTCHET!I227+[3]OTCHET!I233+[3]OTCHET!I236+[3]OTCHET!I237+[3]OTCHET!I238+[3]OTCHET!I239+[3]OTCHET!I243</f>
        <v>0</v>
      </c>
      <c r="J44" s="123">
        <f>+[3]OTCHET!J227+[3]OTCHET!J233+[3]OTCHET!J236+[3]OTCHET!J237+[3]OTCHET!J238+[3]OTCHET!J239+[3]OTCHET!J243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+[3]OTCHET!E236+[3]OTCHET!E237+[3]OTCHET!E238+[3]OTCHET!E239+[3]OTCHET!E246+[3]OTCHET!E247+[3]OTCHET!E251</f>
        <v>0</v>
      </c>
      <c r="F45" s="256">
        <f t="shared" si="1"/>
        <v>0</v>
      </c>
      <c r="G45" s="257">
        <f>+[3]OTCHET!G236+[3]OTCHET!G237+[3]OTCHET!G238+[3]OTCHET!G239+[3]OTCHET!G246+[3]OTCHET!G247+[3]OTCHET!G251</f>
        <v>0</v>
      </c>
      <c r="H45" s="258">
        <f>+[3]OTCHET!H236+[3]OTCHET!H237+[3]OTCHET!H238+[3]OTCHET!H239+[3]OTCHET!H246+[3]OTCHET!H247+[3]OTCHET!H251</f>
        <v>0</v>
      </c>
      <c r="I45" s="259">
        <f>+[3]OTCHET!I236+[3]OTCHET!I237+[3]OTCHET!I238+[3]OTCHET!I239+[3]OTCHET!I246+[3]OTCHET!I247+[3]OTCHET!I251</f>
        <v>0</v>
      </c>
      <c r="J45" s="260">
        <f>+[3]OTCHET!J236+[3]OTCHET!J237+[3]OTCHET!J238+[3]OTCHET!J239+[3]OTCHET!J246+[3]OTCHET!J247+[3]OTCHET!J251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+[3]OTCHET!E258+[3]OTCHET!E259+[3]OTCHET!E260+[3]OTCHET!E261</f>
        <v>0</v>
      </c>
      <c r="F46" s="250">
        <f t="shared" si="1"/>
        <v>0</v>
      </c>
      <c r="G46" s="251">
        <f>+[3]OTCHET!G258+[3]OTCHET!G259+[3]OTCHET!G260+[3]OTCHET!G261</f>
        <v>0</v>
      </c>
      <c r="H46" s="252">
        <f>+[3]OTCHET!H258+[3]OTCHET!H259+[3]OTCHET!H260+[3]OTCHET!H261</f>
        <v>0</v>
      </c>
      <c r="I46" s="252">
        <f>+[3]OTCHET!I258+[3]OTCHET!I259+[3]OTCHET!I260+[3]OTCHET!I261</f>
        <v>0</v>
      </c>
      <c r="J46" s="253">
        <f>+[3]OTCHET!J258+[3]OTCHET!J259+[3]OTCHET!J260+[3]OTCHET!J261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+[3]OTCHET!E259</f>
        <v>0</v>
      </c>
      <c r="F47" s="256">
        <f t="shared" si="1"/>
        <v>0</v>
      </c>
      <c r="G47" s="257">
        <f>+[3]OTCHET!G259</f>
        <v>0</v>
      </c>
      <c r="H47" s="258">
        <f>+[3]OTCHET!H259</f>
        <v>0</v>
      </c>
      <c r="I47" s="259">
        <f>+[3]OTCHET!I259</f>
        <v>0</v>
      </c>
      <c r="J47" s="260">
        <f>+[3]OTCHET!J259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+[3]OTCHET!E268+[3]OTCHET!E272+[3]OTCHET!E273</f>
        <v>0</v>
      </c>
      <c r="F48" s="168">
        <f t="shared" si="1"/>
        <v>0</v>
      </c>
      <c r="G48" s="163">
        <f>+[3]OTCHET!G268+[3]OTCHET!G272+[3]OTCHET!G273</f>
        <v>0</v>
      </c>
      <c r="H48" s="164">
        <f>+[3]OTCHET!H268+[3]OTCHET!H272+[3]OTCHET!H273</f>
        <v>0</v>
      </c>
      <c r="I48" s="164">
        <f>+[3]OTCHET!I268+[3]OTCHET!I272+[3]OTCHET!I273</f>
        <v>0</v>
      </c>
      <c r="J48" s="165">
        <f>+[3]OTCHET!J268+[3]OTCHET!J272+[3]OTCHET!J273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[3]OTCHET!E278+[3]OTCHET!E279+[3]OTCHET!E287+[3]OTCHET!E290</f>
        <v>0</v>
      </c>
      <c r="F49" s="168">
        <f t="shared" si="1"/>
        <v>0</v>
      </c>
      <c r="G49" s="169">
        <f>[3]OTCHET!G278+[3]OTCHET!G279+[3]OTCHET!G287+[3]OTCHET!G290</f>
        <v>0</v>
      </c>
      <c r="H49" s="170">
        <f>[3]OTCHET!H278+[3]OTCHET!H279+[3]OTCHET!H287+[3]OTCHET!H290</f>
        <v>0</v>
      </c>
      <c r="I49" s="170">
        <f>[3]OTCHET!I278+[3]OTCHET!I279+[3]OTCHET!I287+[3]OTCHET!I290</f>
        <v>0</v>
      </c>
      <c r="J49" s="171">
        <f>[3]OTCHET!J278+[3]OTCHET!J279+[3]OTCHET!J287+[3]OTCHET!J290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+[3]OTCHET!E291</f>
        <v>0</v>
      </c>
      <c r="F50" s="168">
        <f t="shared" si="1"/>
        <v>0</v>
      </c>
      <c r="G50" s="169">
        <f>+[3]OTCHET!G291</f>
        <v>0</v>
      </c>
      <c r="H50" s="170">
        <f>+[3]OTCHET!H291</f>
        <v>0</v>
      </c>
      <c r="I50" s="170">
        <f>+[3]OTCHET!I291</f>
        <v>0</v>
      </c>
      <c r="J50" s="171">
        <f>+[3]OTCHET!J291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+[3]OTCHET!E275</f>
        <v>0</v>
      </c>
      <c r="F51" s="120">
        <f>+G51+H51+I51+J51</f>
        <v>0</v>
      </c>
      <c r="G51" s="121">
        <f>+[3]OTCHET!G275</f>
        <v>0</v>
      </c>
      <c r="H51" s="122">
        <f>+[3]OTCHET!H275</f>
        <v>0</v>
      </c>
      <c r="I51" s="122">
        <f>+[3]OTCHET!I275</f>
        <v>0</v>
      </c>
      <c r="J51" s="123">
        <f>+[3]OTCHET!J275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+[3]OTCHET!E296</f>
        <v>0</v>
      </c>
      <c r="F52" s="120">
        <f t="shared" si="1"/>
        <v>0</v>
      </c>
      <c r="G52" s="121">
        <f>+[3]OTCHET!G296</f>
        <v>0</v>
      </c>
      <c r="H52" s="122">
        <f>+[3]OTCHET!H296</f>
        <v>0</v>
      </c>
      <c r="I52" s="122">
        <f>+[3]OTCHET!I296</f>
        <v>0</v>
      </c>
      <c r="J52" s="123">
        <f>+[3]OTCHET!J296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[3]OTCHET!E297</f>
        <v>0</v>
      </c>
      <c r="F53" s="267">
        <f t="shared" si="1"/>
        <v>0</v>
      </c>
      <c r="G53" s="268">
        <f>[3]OTCHET!G297</f>
        <v>0</v>
      </c>
      <c r="H53" s="269">
        <f>[3]OTCHET!H297</f>
        <v>0</v>
      </c>
      <c r="I53" s="269">
        <f>[3]OTCHET!I297</f>
        <v>0</v>
      </c>
      <c r="J53" s="270">
        <f>[3]OTCHET!J297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[3]OTCHET!E299</f>
        <v>0</v>
      </c>
      <c r="F54" s="275">
        <f t="shared" si="1"/>
        <v>0</v>
      </c>
      <c r="G54" s="276">
        <f>[3]OTCHET!G299</f>
        <v>0</v>
      </c>
      <c r="H54" s="277">
        <f>[3]OTCHET!H299</f>
        <v>0</v>
      </c>
      <c r="I54" s="277">
        <f>[3]OTCHET!I299</f>
        <v>0</v>
      </c>
      <c r="J54" s="278">
        <f>[3]OTCHET!J299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+[3]OTCHET!E300</f>
        <v>0</v>
      </c>
      <c r="F55" s="284">
        <f t="shared" si="1"/>
        <v>0</v>
      </c>
      <c r="G55" s="285">
        <f>+[3]OTCHET!G300</f>
        <v>0</v>
      </c>
      <c r="H55" s="286">
        <f>+[3]OTCHET!H300</f>
        <v>0</v>
      </c>
      <c r="I55" s="286">
        <f>+[3]OTCHET!I300</f>
        <v>0</v>
      </c>
      <c r="J55" s="287">
        <f>+[3]OTCHET!J300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-1507622</v>
      </c>
      <c r="G56" s="294">
        <f t="shared" si="5"/>
        <v>-1507622</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+[3]OTCHET!E364+[3]OTCHET!E378+[3]OTCHET!E391</f>
        <v>0</v>
      </c>
      <c r="F57" s="299">
        <f t="shared" si="1"/>
        <v>0</v>
      </c>
      <c r="G57" s="300">
        <f>+[3]OTCHET!G364+[3]OTCHET!G378+[3]OTCHET!G391</f>
        <v>0</v>
      </c>
      <c r="H57" s="301">
        <f>+[3]OTCHET!H364+[3]OTCHET!H378+[3]OTCHET!H391</f>
        <v>0</v>
      </c>
      <c r="I57" s="301">
        <f>+[3]OTCHET!I364+[3]OTCHET!I378+[3]OTCHET!I391</f>
        <v>0</v>
      </c>
      <c r="J57" s="302">
        <f>+[3]OTCHET!J364+[3]OTCHET!J378+[3]OTCHET!J391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+[3]OTCHET!E386+[3]OTCHET!E394+[3]OTCHET!E399+[3]OTCHET!E402+[3]OTCHET!E405+[3]OTCHET!E408+[3]OTCHET!E409+[3]OTCHET!E412+[3]OTCHET!E425+[3]OTCHET!E426+[3]OTCHET!E427+[3]OTCHET!E428+[3]OTCHET!E429</f>
        <v>0</v>
      </c>
      <c r="F58" s="304">
        <f t="shared" si="1"/>
        <v>-1507622</v>
      </c>
      <c r="G58" s="305">
        <f>+[3]OTCHET!G386+[3]OTCHET!G394+[3]OTCHET!G399+[3]OTCHET!G402+[3]OTCHET!G405+[3]OTCHET!G408+[3]OTCHET!G409+[3]OTCHET!G412+[3]OTCHET!G425+[3]OTCHET!G426+[3]OTCHET!G427+[3]OTCHET!G428+[3]OTCHET!G429</f>
        <v>-1507622</v>
      </c>
      <c r="H58" s="306">
        <f>+[3]OTCHET!H386+[3]OTCHET!H394+[3]OTCHET!H399+[3]OTCHET!H402+[3]OTCHET!H405+[3]OTCHET!H408+[3]OTCHET!H409+[3]OTCHET!H412+[3]OTCHET!H425+[3]OTCHET!H426+[3]OTCHET!H427+[3]OTCHET!H428+[3]OTCHET!H429</f>
        <v>0</v>
      </c>
      <c r="I58" s="306">
        <f>+[3]OTCHET!I386+[3]OTCHET!I394+[3]OTCHET!I399+[3]OTCHET!I402+[3]OTCHET!I405+[3]OTCHET!I408+[3]OTCHET!I409+[3]OTCHET!I412+[3]OTCHET!I425+[3]OTCHET!I426+[3]OTCHET!I427+[3]OTCHET!I428+[3]OTCHET!I429</f>
        <v>0</v>
      </c>
      <c r="J58" s="307">
        <f>+[3]OTCHET!J386+[3]OTCHET!J394+[3]OTCHET!J399+[3]OTCHET!J402+[3]OTCHET!J405+[3]OTCHET!J408+[3]OTCHET!J409+[3]OTCHET!J412+[3]OTCHET!J425+[3]OTCHET!J426+[3]OTCHET!J427+[3]OTCHET!J428+[3]OTCHET!J429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+[3]OTCHET!E425+[3]OTCHET!E426+[3]OTCHET!E427+[3]OTCHET!E428+[3]OTCHET!E429</f>
        <v>0</v>
      </c>
      <c r="F59" s="309">
        <f t="shared" si="1"/>
        <v>0</v>
      </c>
      <c r="G59" s="310">
        <f>+[3]OTCHET!G425+[3]OTCHET!G426+[3]OTCHET!G427+[3]OTCHET!G428+[3]OTCHET!G429</f>
        <v>0</v>
      </c>
      <c r="H59" s="311">
        <f>+[3]OTCHET!H425+[3]OTCHET!H426+[3]OTCHET!H427+[3]OTCHET!H428+[3]OTCHET!H429</f>
        <v>0</v>
      </c>
      <c r="I59" s="311">
        <f>+[3]OTCHET!I425+[3]OTCHET!I426+[3]OTCHET!I427+[3]OTCHET!I428+[3]OTCHET!I429</f>
        <v>0</v>
      </c>
      <c r="J59" s="312">
        <f>+[3]OTCHET!J425+[3]OTCHET!J426+[3]OTCHET!J427+[3]OTCHET!J428+[3]OTCHET!J429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[3]OTCHET!E408</f>
        <v>0</v>
      </c>
      <c r="F60" s="316">
        <f t="shared" si="1"/>
        <v>0</v>
      </c>
      <c r="G60" s="317">
        <f>[3]OTCHET!G408</f>
        <v>0</v>
      </c>
      <c r="H60" s="318">
        <f>[3]OTCHET!H408</f>
        <v>0</v>
      </c>
      <c r="I60" s="318">
        <f>[3]OTCHET!I408</f>
        <v>0</v>
      </c>
      <c r="J60" s="319">
        <f>[3]OTCHET!J408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[3]OTCHET!E415</f>
        <v>0</v>
      </c>
      <c r="F62" s="199">
        <f t="shared" si="1"/>
        <v>0</v>
      </c>
      <c r="G62" s="200">
        <f>[3]OTCHET!G415</f>
        <v>0</v>
      </c>
      <c r="H62" s="201">
        <f>[3]OTCHET!H415</f>
        <v>0</v>
      </c>
      <c r="I62" s="201">
        <f>[3]OTCHET!I415</f>
        <v>0</v>
      </c>
      <c r="J62" s="202">
        <f>[3]OTCHET!J415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+[3]OTCHET!E252</f>
        <v>0</v>
      </c>
      <c r="F63" s="328">
        <f t="shared" si="1"/>
        <v>0</v>
      </c>
      <c r="G63" s="329">
        <f>+[3]OTCHET!G252</f>
        <v>0</v>
      </c>
      <c r="H63" s="330">
        <f>+[3]OTCHET!H252</f>
        <v>0</v>
      </c>
      <c r="I63" s="330">
        <f>+[3]OTCHET!I252</f>
        <v>0</v>
      </c>
      <c r="J63" s="331">
        <f>+[3]OTCHET!J252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-1507622</v>
      </c>
      <c r="G64" s="337">
        <f t="shared" si="6"/>
        <v>-1507622</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1507622</v>
      </c>
      <c r="G66" s="349">
        <f t="shared" ref="G66:L66" si="8">SUM(+G68+G76+G77+G84+G85+G86+G89+G90+G91+G92+G93+G94+G95)</f>
        <v>1507622</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+[3]OTCHET!E485+[3]OTCHET!E486+[3]OTCHET!E489+[3]OTCHET!E490+[3]OTCHET!E493+[3]OTCHET!E494+[3]OTCHET!E498</f>
        <v>0</v>
      </c>
      <c r="F69" s="367">
        <f t="shared" si="1"/>
        <v>0</v>
      </c>
      <c r="G69" s="368">
        <f>+[3]OTCHET!G485+[3]OTCHET!G486+[3]OTCHET!G489+[3]OTCHET!G490+[3]OTCHET!G493+[3]OTCHET!G494+[3]OTCHET!G498</f>
        <v>0</v>
      </c>
      <c r="H69" s="369">
        <f>+[3]OTCHET!H485+[3]OTCHET!H486+[3]OTCHET!H489+[3]OTCHET!H490+[3]OTCHET!H493+[3]OTCHET!H494+[3]OTCHET!H498</f>
        <v>0</v>
      </c>
      <c r="I69" s="369">
        <f>+[3]OTCHET!I485+[3]OTCHET!I486+[3]OTCHET!I489+[3]OTCHET!I490+[3]OTCHET!I493+[3]OTCHET!I494+[3]OTCHET!I498</f>
        <v>0</v>
      </c>
      <c r="J69" s="370">
        <f>+[3]OTCHET!J485+[3]OTCHET!J486+[3]OTCHET!J489+[3]OTCHET!J490+[3]OTCHET!J493+[3]OTCHET!J494+[3]OTCHET!J498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+[3]OTCHET!E487+[3]OTCHET!E488+[3]OTCHET!E491+[3]OTCHET!E492+[3]OTCHET!E495+[3]OTCHET!E496+[3]OTCHET!E497+[3]OTCHET!E499</f>
        <v>0</v>
      </c>
      <c r="F70" s="375">
        <f t="shared" si="1"/>
        <v>0</v>
      </c>
      <c r="G70" s="376">
        <f>+[3]OTCHET!G487+[3]OTCHET!G488+[3]OTCHET!G491+[3]OTCHET!G492+[3]OTCHET!G495+[3]OTCHET!G496+[3]OTCHET!G497+[3]OTCHET!G499</f>
        <v>0</v>
      </c>
      <c r="H70" s="377">
        <f>+[3]OTCHET!H487+[3]OTCHET!H488+[3]OTCHET!H491+[3]OTCHET!H492+[3]OTCHET!H495+[3]OTCHET!H496+[3]OTCHET!H497+[3]OTCHET!H499</f>
        <v>0</v>
      </c>
      <c r="I70" s="377">
        <f>+[3]OTCHET!I487+[3]OTCHET!I488+[3]OTCHET!I491+[3]OTCHET!I492+[3]OTCHET!I495+[3]OTCHET!I496+[3]OTCHET!I497+[3]OTCHET!I499</f>
        <v>0</v>
      </c>
      <c r="J70" s="378">
        <f>+[3]OTCHET!J487+[3]OTCHET!J488+[3]OTCHET!J491+[3]OTCHET!J492+[3]OTCHET!J495+[3]OTCHET!J496+[3]OTCHET!J497+[3]OTCHET!J499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+[3]OTCHET!E500</f>
        <v>0</v>
      </c>
      <c r="F71" s="375">
        <f t="shared" si="1"/>
        <v>0</v>
      </c>
      <c r="G71" s="376">
        <f>+[3]OTCHET!G500</f>
        <v>0</v>
      </c>
      <c r="H71" s="377">
        <f>+[3]OTCHET!H500</f>
        <v>0</v>
      </c>
      <c r="I71" s="377">
        <f>+[3]OTCHET!I500</f>
        <v>0</v>
      </c>
      <c r="J71" s="378">
        <f>+[3]OTCHET!J500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+[3]OTCHET!E505</f>
        <v>0</v>
      </c>
      <c r="F72" s="375">
        <f t="shared" si="1"/>
        <v>0</v>
      </c>
      <c r="G72" s="376">
        <f>+[3]OTCHET!G505</f>
        <v>0</v>
      </c>
      <c r="H72" s="377">
        <f>+[3]OTCHET!H505</f>
        <v>0</v>
      </c>
      <c r="I72" s="377">
        <f>+[3]OTCHET!I505</f>
        <v>0</v>
      </c>
      <c r="J72" s="378">
        <f>+[3]OTCHET!J505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+[3]OTCHET!E545</f>
        <v>0</v>
      </c>
      <c r="F73" s="375">
        <f t="shared" si="1"/>
        <v>0</v>
      </c>
      <c r="G73" s="376">
        <f>+[3]OTCHET!G545</f>
        <v>0</v>
      </c>
      <c r="H73" s="377">
        <f>+[3]OTCHET!H545</f>
        <v>0</v>
      </c>
      <c r="I73" s="377">
        <f>+[3]OTCHET!I545</f>
        <v>0</v>
      </c>
      <c r="J73" s="378">
        <f>+[3]OTCHET!J545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+[3]OTCHET!E584+[3]OTCHET!E585</f>
        <v>0</v>
      </c>
      <c r="F74" s="375">
        <f t="shared" si="1"/>
        <v>0</v>
      </c>
      <c r="G74" s="376">
        <f>+[3]OTCHET!G584+[3]OTCHET!G585</f>
        <v>0</v>
      </c>
      <c r="H74" s="377">
        <f>+[3]OTCHET!H584+[3]OTCHET!H585</f>
        <v>0</v>
      </c>
      <c r="I74" s="377">
        <f>+[3]OTCHET!I584+[3]OTCHET!I585</f>
        <v>0</v>
      </c>
      <c r="J74" s="378">
        <f>+[3]OTCHET!J584+[3]OTCHET!J585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+[3]OTCHET!E586+[3]OTCHET!E587+[3]OTCHET!E588</f>
        <v>0</v>
      </c>
      <c r="F75" s="382">
        <f t="shared" si="1"/>
        <v>0</v>
      </c>
      <c r="G75" s="383">
        <f>+[3]OTCHET!G586+[3]OTCHET!G587+[3]OTCHET!G588</f>
        <v>0</v>
      </c>
      <c r="H75" s="384">
        <f>+[3]OTCHET!H586+[3]OTCHET!H587+[3]OTCHET!H588</f>
        <v>0</v>
      </c>
      <c r="I75" s="384">
        <f>+[3]OTCHET!I586+[3]OTCHET!I587+[3]OTCHET!I588</f>
        <v>0</v>
      </c>
      <c r="J75" s="385">
        <f>+[3]OTCHET!J586+[3]OTCHET!J587+[3]OTCHET!J588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[3]OTCHET!E464</f>
        <v>0</v>
      </c>
      <c r="F76" s="299">
        <f t="shared" si="1"/>
        <v>0</v>
      </c>
      <c r="G76" s="300">
        <f>[3]OTCHET!G464</f>
        <v>0</v>
      </c>
      <c r="H76" s="301">
        <f>[3]OTCHET!H464</f>
        <v>0</v>
      </c>
      <c r="I76" s="301">
        <f>[3]OTCHET!I464</f>
        <v>0</v>
      </c>
      <c r="J76" s="302">
        <f>[3]OTCHET!J464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+[3]OTCHET!E469+[3]OTCHET!E472</f>
        <v>0</v>
      </c>
      <c r="F78" s="367">
        <f t="shared" si="1"/>
        <v>0</v>
      </c>
      <c r="G78" s="368">
        <f>+[3]OTCHET!G469+[3]OTCHET!G472</f>
        <v>0</v>
      </c>
      <c r="H78" s="369">
        <f>+[3]OTCHET!H469+[3]OTCHET!H472</f>
        <v>0</v>
      </c>
      <c r="I78" s="369">
        <f>+[3]OTCHET!I469+[3]OTCHET!I472</f>
        <v>0</v>
      </c>
      <c r="J78" s="370">
        <f>+[3]OTCHET!J469+[3]OTCHET!J472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+[3]OTCHET!E470+[3]OTCHET!E473</f>
        <v>0</v>
      </c>
      <c r="F79" s="375">
        <f t="shared" si="1"/>
        <v>0</v>
      </c>
      <c r="G79" s="376">
        <f>+[3]OTCHET!G470+[3]OTCHET!G473</f>
        <v>0</v>
      </c>
      <c r="H79" s="377">
        <f>+[3]OTCHET!H470+[3]OTCHET!H473</f>
        <v>0</v>
      </c>
      <c r="I79" s="377">
        <f>+[3]OTCHET!I470+[3]OTCHET!I473</f>
        <v>0</v>
      </c>
      <c r="J79" s="378">
        <f>+[3]OTCHET!J470+[3]OTCHET!J473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[3]OTCHET!E474</f>
        <v>0</v>
      </c>
      <c r="F80" s="375">
        <f t="shared" si="1"/>
        <v>0</v>
      </c>
      <c r="G80" s="376">
        <f>[3]OTCHET!G474</f>
        <v>0</v>
      </c>
      <c r="H80" s="377">
        <f>[3]OTCHET!H474</f>
        <v>0</v>
      </c>
      <c r="I80" s="377">
        <f>[3]OTCHET!I474</f>
        <v>0</v>
      </c>
      <c r="J80" s="378">
        <f>[3]OTCHET!J474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+[3]OTCHET!E482</f>
        <v>0</v>
      </c>
      <c r="F82" s="375">
        <f t="shared" si="1"/>
        <v>0</v>
      </c>
      <c r="G82" s="376">
        <f>+[3]OTCHET!G482</f>
        <v>0</v>
      </c>
      <c r="H82" s="377">
        <f>+[3]OTCHET!H482</f>
        <v>0</v>
      </c>
      <c r="I82" s="377">
        <f>+[3]OTCHET!I482</f>
        <v>0</v>
      </c>
      <c r="J82" s="378">
        <f>+[3]OTCHET!J482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+[3]OTCHET!E483</f>
        <v>0</v>
      </c>
      <c r="F83" s="382">
        <f t="shared" si="1"/>
        <v>0</v>
      </c>
      <c r="G83" s="383">
        <f>+[3]OTCHET!G483</f>
        <v>0</v>
      </c>
      <c r="H83" s="384">
        <f>+[3]OTCHET!H483</f>
        <v>0</v>
      </c>
      <c r="I83" s="384">
        <f>+[3]OTCHET!I483</f>
        <v>0</v>
      </c>
      <c r="J83" s="385">
        <f>+[3]OTCHET!J483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[3]OTCHET!E538</f>
        <v>0</v>
      </c>
      <c r="F84" s="299">
        <f t="shared" si="1"/>
        <v>0</v>
      </c>
      <c r="G84" s="300">
        <f>[3]OTCHET!G538</f>
        <v>0</v>
      </c>
      <c r="H84" s="301">
        <f>[3]OTCHET!H538</f>
        <v>0</v>
      </c>
      <c r="I84" s="301">
        <f>[3]OTCHET!I538</f>
        <v>0</v>
      </c>
      <c r="J84" s="302">
        <f>[3]OTCHET!J538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[3]OTCHET!E539</f>
        <v>0</v>
      </c>
      <c r="F85" s="304">
        <f t="shared" si="1"/>
        <v>0</v>
      </c>
      <c r="G85" s="305">
        <f>[3]OTCHET!G539</f>
        <v>0</v>
      </c>
      <c r="H85" s="306">
        <f>[3]OTCHET!H539</f>
        <v>0</v>
      </c>
      <c r="I85" s="306">
        <f>[3]OTCHET!I539</f>
        <v>0</v>
      </c>
      <c r="J85" s="307">
        <f>[3]OTCHET!J539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1507622</v>
      </c>
      <c r="G86" s="310">
        <f t="shared" ref="G86:M86" si="11">+G87+G88</f>
        <v>1507622</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+[3]OTCHET!E506+[3]OTCHET!E515+[3]OTCHET!E519+[3]OTCHET!E546</f>
        <v>0</v>
      </c>
      <c r="F87" s="367">
        <f t="shared" si="1"/>
        <v>0</v>
      </c>
      <c r="G87" s="368">
        <f>+[3]OTCHET!G506+[3]OTCHET!G515+[3]OTCHET!G519+[3]OTCHET!G546</f>
        <v>0</v>
      </c>
      <c r="H87" s="369">
        <f>+[3]OTCHET!H506+[3]OTCHET!H515+[3]OTCHET!H519+[3]OTCHET!H546</f>
        <v>0</v>
      </c>
      <c r="I87" s="369">
        <f>+[3]OTCHET!I506+[3]OTCHET!I515+[3]OTCHET!I519+[3]OTCHET!I546</f>
        <v>0</v>
      </c>
      <c r="J87" s="370">
        <f>+[3]OTCHET!J506+[3]OTCHET!J515+[3]OTCHET!J519+[3]OTCHET!J546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+[3]OTCHET!E524+[3]OTCHET!E527+[3]OTCHET!E547</f>
        <v>0</v>
      </c>
      <c r="F88" s="382">
        <f t="shared" si="1"/>
        <v>1507622</v>
      </c>
      <c r="G88" s="383">
        <f>+[3]OTCHET!G524+[3]OTCHET!G527+[3]OTCHET!G547</f>
        <v>1507622</v>
      </c>
      <c r="H88" s="384">
        <f>+[3]OTCHET!H524+[3]OTCHET!H527+[3]OTCHET!H547</f>
        <v>0</v>
      </c>
      <c r="I88" s="384">
        <f>+[3]OTCHET!I524+[3]OTCHET!I527+[3]OTCHET!I547</f>
        <v>0</v>
      </c>
      <c r="J88" s="385">
        <f>+[3]OTCHET!J524+[3]OTCHET!J527+[3]OTCHET!J547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[3]OTCHET!E534</f>
        <v>0</v>
      </c>
      <c r="F89" s="299">
        <f t="shared" ref="F89:F96" si="12">+G89+H89+I89+J89</f>
        <v>0</v>
      </c>
      <c r="G89" s="300">
        <f>[3]OTCHET!G534</f>
        <v>0</v>
      </c>
      <c r="H89" s="301">
        <f>[3]OTCHET!H534</f>
        <v>0</v>
      </c>
      <c r="I89" s="301">
        <f>[3]OTCHET!I534</f>
        <v>0</v>
      </c>
      <c r="J89" s="302">
        <f>[3]OTCHET!J534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+[3]OTCHET!E570+[3]OTCHET!E571+[3]OTCHET!E572+[3]OTCHET!E573+[3]OTCHET!E574+[3]OTCHET!E575</f>
        <v>0</v>
      </c>
      <c r="F90" s="304">
        <f t="shared" si="12"/>
        <v>0</v>
      </c>
      <c r="G90" s="305">
        <f>+[3]OTCHET!G570+[3]OTCHET!G571+[3]OTCHET!G572+[3]OTCHET!G573+[3]OTCHET!G574+[3]OTCHET!G575</f>
        <v>0</v>
      </c>
      <c r="H90" s="306">
        <f>+[3]OTCHET!H570+[3]OTCHET!H571+[3]OTCHET!H572+[3]OTCHET!H573+[3]OTCHET!H574+[3]OTCHET!H575</f>
        <v>0</v>
      </c>
      <c r="I90" s="306">
        <f>+[3]OTCHET!I570+[3]OTCHET!I571+[3]OTCHET!I572+[3]OTCHET!I573+[3]OTCHET!I574+[3]OTCHET!I575</f>
        <v>0</v>
      </c>
      <c r="J90" s="307">
        <f>+[3]OTCHET!J570+[3]OTCHET!J571+[3]OTCHET!J572+[3]OTCHET!J573+[3]OTCHET!J574+[3]OTCHET!J575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+[3]OTCHET!E576+[3]OTCHET!E577+[3]OTCHET!E578+[3]OTCHET!E579+[3]OTCHET!E580+[3]OTCHET!E581+[3]OTCHET!E582</f>
        <v>0</v>
      </c>
      <c r="F91" s="168">
        <f t="shared" si="12"/>
        <v>0</v>
      </c>
      <c r="G91" s="169">
        <f>+[3]OTCHET!G576+[3]OTCHET!G577+[3]OTCHET!G578+[3]OTCHET!G579+[3]OTCHET!G580+[3]OTCHET!G581+[3]OTCHET!G582</f>
        <v>0</v>
      </c>
      <c r="H91" s="170">
        <f>+[3]OTCHET!H576+[3]OTCHET!H577+[3]OTCHET!H578+[3]OTCHET!H579+[3]OTCHET!H580+[3]OTCHET!H581+[3]OTCHET!H582</f>
        <v>0</v>
      </c>
      <c r="I91" s="170">
        <f>+[3]OTCHET!I576+[3]OTCHET!I577+[3]OTCHET!I578+[3]OTCHET!I579+[3]OTCHET!I580+[3]OTCHET!I581+[3]OTCHET!I582</f>
        <v>0</v>
      </c>
      <c r="J91" s="171">
        <f>+[3]OTCHET!J576+[3]OTCHET!J577+[3]OTCHET!J578+[3]OTCHET!J579+[3]OTCHET!J580+[3]OTCHET!J581+[3]OTCHET!J582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+[3]OTCHET!E583</f>
        <v>0</v>
      </c>
      <c r="F92" s="168">
        <f t="shared" si="12"/>
        <v>0</v>
      </c>
      <c r="G92" s="169">
        <f>+[3]OTCHET!G583</f>
        <v>0</v>
      </c>
      <c r="H92" s="170">
        <f>+[3]OTCHET!H583</f>
        <v>0</v>
      </c>
      <c r="I92" s="170">
        <f>+[3]OTCHET!I583</f>
        <v>0</v>
      </c>
      <c r="J92" s="171">
        <f>+[3]OTCHET!J583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+[3]OTCHET!E590+[3]OTCHET!E591</f>
        <v>0</v>
      </c>
      <c r="F93" s="168">
        <f t="shared" si="12"/>
        <v>0</v>
      </c>
      <c r="G93" s="169">
        <f>+[3]OTCHET!G590+[3]OTCHET!G591</f>
        <v>0</v>
      </c>
      <c r="H93" s="170">
        <f>+[3]OTCHET!H590+[3]OTCHET!H591</f>
        <v>0</v>
      </c>
      <c r="I93" s="170">
        <f>+[3]OTCHET!I590+[3]OTCHET!I591</f>
        <v>0</v>
      </c>
      <c r="J93" s="171">
        <f>+[3]OTCHET!J590+[3]OTCHET!J591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+[3]OTCHET!E592+[3]OTCHET!E593</f>
        <v>0</v>
      </c>
      <c r="F94" s="168">
        <f t="shared" si="12"/>
        <v>0</v>
      </c>
      <c r="G94" s="169">
        <f>+[3]OTCHET!G592+[3]OTCHET!G593</f>
        <v>0</v>
      </c>
      <c r="H94" s="170">
        <f>+[3]OTCHET!H592+[3]OTCHET!H593</f>
        <v>0</v>
      </c>
      <c r="I94" s="170">
        <f>+[3]OTCHET!I592+[3]OTCHET!I593</f>
        <v>0</v>
      </c>
      <c r="J94" s="171">
        <f>+[3]OTCHET!J592+[3]OTCHET!J593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[3]OTCHET!E594</f>
        <v>0</v>
      </c>
      <c r="F95" s="120">
        <f t="shared" si="12"/>
        <v>0</v>
      </c>
      <c r="G95" s="121">
        <f>[3]OTCHET!G594</f>
        <v>0</v>
      </c>
      <c r="H95" s="122">
        <f>[3]OTCHET!H594</f>
        <v>0</v>
      </c>
      <c r="I95" s="122">
        <f>[3]OTCHET!I594</f>
        <v>0</v>
      </c>
      <c r="J95" s="123">
        <f>[3]OTCHET!J594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+[3]OTCHET!E597</f>
        <v>0</v>
      </c>
      <c r="F96" s="396">
        <f t="shared" si="12"/>
        <v>0</v>
      </c>
      <c r="G96" s="397">
        <f>+[3]OTCHET!G597</f>
        <v>0</v>
      </c>
      <c r="H96" s="398">
        <f>+[3]OTCHET!H597</f>
        <v>0</v>
      </c>
      <c r="I96" s="398">
        <f>+[3]OTCHET!I597</f>
        <v>0</v>
      </c>
      <c r="J96" s="399">
        <f>+[3]OTCHET!J597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+[3]OTCHET!H608</f>
        <v>0</v>
      </c>
      <c r="C107" s="421"/>
      <c r="D107" s="421"/>
      <c r="E107" s="426"/>
      <c r="F107" s="19"/>
      <c r="G107" s="427">
        <f>+[3]OTCHET!E608</f>
        <v>0</v>
      </c>
      <c r="H107" s="427">
        <f>+[3]OTCHET!F608</f>
        <v>0</v>
      </c>
      <c r="I107" s="428"/>
      <c r="J107" s="429" t="str">
        <f>+[3]OTCHET!B608</f>
        <v>29.02.2024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30" priority="21" stopIfTrue="1" operator="notEqual">
      <formula>0</formula>
    </cfRule>
  </conditionalFormatting>
  <conditionalFormatting sqref="E105:J105">
    <cfRule type="cellIs" dxfId="229" priority="20" stopIfTrue="1" operator="notEqual">
      <formula>0</formula>
    </cfRule>
  </conditionalFormatting>
  <conditionalFormatting sqref="G107:H107 B107">
    <cfRule type="cellIs" dxfId="228" priority="19" stopIfTrue="1" operator="equal">
      <formula>0</formula>
    </cfRule>
  </conditionalFormatting>
  <conditionalFormatting sqref="I114 E110">
    <cfRule type="cellIs" dxfId="227" priority="18" stopIfTrue="1" operator="equal">
      <formula>0</formula>
    </cfRule>
  </conditionalFormatting>
  <conditionalFormatting sqref="J107">
    <cfRule type="cellIs" dxfId="226" priority="17" stopIfTrue="1" operator="equal">
      <formula>0</formula>
    </cfRule>
  </conditionalFormatting>
  <conditionalFormatting sqref="E114:F114">
    <cfRule type="cellIs" dxfId="225" priority="16" stopIfTrue="1" operator="equal">
      <formula>0</formula>
    </cfRule>
  </conditionalFormatting>
  <conditionalFormatting sqref="F15">
    <cfRule type="cellIs" dxfId="224" priority="11" stopIfTrue="1" operator="equal">
      <formula>"Чужди средства"</formula>
    </cfRule>
    <cfRule type="cellIs" dxfId="223" priority="12" stopIfTrue="1" operator="equal">
      <formula>"СЕС - ДМП"</formula>
    </cfRule>
    <cfRule type="cellIs" dxfId="222" priority="13" stopIfTrue="1" operator="equal">
      <formula>"СЕС - РА"</formula>
    </cfRule>
    <cfRule type="cellIs" dxfId="221" priority="14" stopIfTrue="1" operator="equal">
      <formula>"СЕС - ДЕС"</formula>
    </cfRule>
    <cfRule type="cellIs" dxfId="220" priority="15" stopIfTrue="1" operator="equal">
      <formula>"СЕС - КСФ"</formula>
    </cfRule>
  </conditionalFormatting>
  <conditionalFormatting sqref="B105">
    <cfRule type="cellIs" dxfId="219" priority="10" stopIfTrue="1" operator="notEqual">
      <formula>0</formula>
    </cfRule>
  </conditionalFormatting>
  <conditionalFormatting sqref="I11:J11">
    <cfRule type="cellIs" dxfId="218" priority="6" stopIfTrue="1" operator="between">
      <formula>1000000000000</formula>
      <formula>9999999999999990</formula>
    </cfRule>
    <cfRule type="cellIs" dxfId="217" priority="7" stopIfTrue="1" operator="between">
      <formula>10000000000</formula>
      <formula>999999999999</formula>
    </cfRule>
    <cfRule type="cellIs" dxfId="216" priority="8" stopIfTrue="1" operator="between">
      <formula>1000000</formula>
      <formula>99999999</formula>
    </cfRule>
    <cfRule type="cellIs" dxfId="215" priority="9" stopIfTrue="1" operator="between">
      <formula>100</formula>
      <formula>9999</formula>
    </cfRule>
  </conditionalFormatting>
  <conditionalFormatting sqref="E15">
    <cfRule type="cellIs" dxfId="214" priority="1" stopIfTrue="1" operator="equal">
      <formula>"Чужди средства"</formula>
    </cfRule>
    <cfRule type="cellIs" dxfId="213" priority="2" stopIfTrue="1" operator="equal">
      <formula>"СЕС - ДМП"</formula>
    </cfRule>
    <cfRule type="cellIs" dxfId="212" priority="3" stopIfTrue="1" operator="equal">
      <formula>"СЕС - РА"</formula>
    </cfRule>
    <cfRule type="cellIs" dxfId="211" priority="4" stopIfTrue="1" operator="equal">
      <formula>"СЕС - ДЕС"</formula>
    </cfRule>
    <cfRule type="cellIs" dxfId="210"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+[4]OTCHET!B9</f>
        <v>РИОСВ ПЛОВДИВ</v>
      </c>
      <c r="C11" s="22"/>
      <c r="D11" s="22"/>
      <c r="E11" s="23" t="s">
        <v>0</v>
      </c>
      <c r="F11" s="24">
        <f>[4]OTCHET!F9</f>
        <v>45382</v>
      </c>
      <c r="G11" s="25" t="s">
        <v>1</v>
      </c>
      <c r="H11" s="26">
        <f>+[4]OTCHET!H9</f>
        <v>471013</v>
      </c>
      <c r="I11" s="448">
        <f>+[4]OTCHET!I9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+[4]OTCHET!B12</f>
        <v>Министерство на околната среда и водите</v>
      </c>
      <c r="C13" s="31"/>
      <c r="D13" s="31"/>
      <c r="E13" s="35" t="str">
        <f>+[4]OTCHET!E12</f>
        <v>код по ЕБК:</v>
      </c>
      <c r="F13" s="36" t="str">
        <f>+[4]OTCHET!F12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+[4]OTCHET!E15</f>
        <v>33</v>
      </c>
      <c r="F15" s="41" t="str">
        <f>[4]OTCHET!F15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[4]OTCHET!E22+[4]OTCHET!E28+[4]OTCHET!E33+[4]OTCHET!E39+[4]OTCHET!E47+[4]OTCHET!E52+[4]OTCHET!E58+[4]OTCHET!E61+[4]OTCHET!E64+[4]OTCHET!E65+[4]OTCHET!E72+[4]OTCHET!E73</f>
        <v>0</v>
      </c>
      <c r="F23" s="111">
        <f t="shared" ref="F23:F88" si="1">+G23+H23+I23+J23</f>
        <v>0</v>
      </c>
      <c r="G23" s="112">
        <f>[4]OTCHET!G22+[4]OTCHET!G28+[4]OTCHET!G33+[4]OTCHET!G39+[4]OTCHET!G47+[4]OTCHET!G52+[4]OTCHET!G58+[4]OTCHET!G61+[4]OTCHET!G64+[4]OTCHET!G65+[4]OTCHET!G72+[4]OTCHET!G73</f>
        <v>0</v>
      </c>
      <c r="H23" s="113">
        <f>[4]OTCHET!H22+[4]OTCHET!H28+[4]OTCHET!H33+[4]OTCHET!H39+[4]OTCHET!H47+[4]OTCHET!H52+[4]OTCHET!H58+[4]OTCHET!H61+[4]OTCHET!H64+[4]OTCHET!H65+[4]OTCHET!H72+[4]OTCHET!H73</f>
        <v>0</v>
      </c>
      <c r="I23" s="113">
        <f>[4]OTCHET!I22+[4]OTCHET!I28+[4]OTCHET!I33+[4]OTCHET!I39+[4]OTCHET!I47+[4]OTCHET!I52+[4]OTCHET!I58+[4]OTCHET!I61+[4]OTCHET!I64+[4]OTCHET!I65+[4]OTCHET!I72+[4]OTCHET!I73</f>
        <v>0</v>
      </c>
      <c r="J23" s="114">
        <f>[4]OTCHET!J22+[4]OTCHET!J28+[4]OTCHET!J33+[4]OTCHET!J39+[4]OTCHET!J47+[4]OTCHET!J52+[4]OTCHET!J58+[4]OTCHET!J61+[4]OTCHET!J64+[4]OTCHET!J65+[4]OTCHET!J72+[4]OTCHET!J73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[4]OTCHET!E74</f>
        <v>0</v>
      </c>
      <c r="F26" s="133">
        <f t="shared" si="1"/>
        <v>0</v>
      </c>
      <c r="G26" s="134">
        <f>[4]OTCHET!G74</f>
        <v>0</v>
      </c>
      <c r="H26" s="135">
        <f>[4]OTCHET!H74</f>
        <v>0</v>
      </c>
      <c r="I26" s="135">
        <f>[4]OTCHET!I74</f>
        <v>0</v>
      </c>
      <c r="J26" s="136">
        <f>[4]OTCHET!J74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[4]OTCHET!E75</f>
        <v>0</v>
      </c>
      <c r="F27" s="140">
        <f t="shared" si="1"/>
        <v>0</v>
      </c>
      <c r="G27" s="141">
        <f>[4]OTCHET!G75</f>
        <v>0</v>
      </c>
      <c r="H27" s="142">
        <f>[4]OTCHET!H75</f>
        <v>0</v>
      </c>
      <c r="I27" s="142">
        <f>[4]OTCHET!I75</f>
        <v>0</v>
      </c>
      <c r="J27" s="143">
        <f>[4]OTCHET!J75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[4]OTCHET!E77</f>
        <v>0</v>
      </c>
      <c r="F28" s="148">
        <f t="shared" si="1"/>
        <v>0</v>
      </c>
      <c r="G28" s="149">
        <f>[4]OTCHET!G77</f>
        <v>0</v>
      </c>
      <c r="H28" s="150">
        <f>[4]OTCHET!H77</f>
        <v>0</v>
      </c>
      <c r="I28" s="150">
        <f>[4]OTCHET!I77</f>
        <v>0</v>
      </c>
      <c r="J28" s="151">
        <f>[4]OTCHET!J77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+[4]OTCHET!E78+[4]OTCHET!E79</f>
        <v>0</v>
      </c>
      <c r="F29" s="156">
        <f t="shared" si="1"/>
        <v>0</v>
      </c>
      <c r="G29" s="157">
        <f>+[4]OTCHET!G78+[4]OTCHET!G79</f>
        <v>0</v>
      </c>
      <c r="H29" s="158">
        <f>+[4]OTCHET!H78+[4]OTCHET!H79</f>
        <v>0</v>
      </c>
      <c r="I29" s="158">
        <f>+[4]OTCHET!I78+[4]OTCHET!I79</f>
        <v>0</v>
      </c>
      <c r="J29" s="159">
        <f>+[4]OTCHET!J78+[4]OTCHET!J79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[4]OTCHET!E90+[4]OTCHET!E93+[4]OTCHET!E94</f>
        <v>0</v>
      </c>
      <c r="F30" s="162">
        <f t="shared" si="1"/>
        <v>0</v>
      </c>
      <c r="G30" s="163">
        <f>[4]OTCHET!G90+[4]OTCHET!G93+[4]OTCHET!G94</f>
        <v>0</v>
      </c>
      <c r="H30" s="164">
        <f>[4]OTCHET!H90+[4]OTCHET!H93+[4]OTCHET!H94</f>
        <v>0</v>
      </c>
      <c r="I30" s="164">
        <f>[4]OTCHET!I90+[4]OTCHET!I93+[4]OTCHET!I94</f>
        <v>0</v>
      </c>
      <c r="J30" s="165">
        <f>[4]OTCHET!J90+[4]OTCHET!J93+[4]OTCHET!J94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[4]OTCHET!E106</f>
        <v>0</v>
      </c>
      <c r="F31" s="168">
        <f t="shared" si="1"/>
        <v>0</v>
      </c>
      <c r="G31" s="169">
        <f>[4]OTCHET!G106</f>
        <v>0</v>
      </c>
      <c r="H31" s="170">
        <f>[4]OTCHET!H106</f>
        <v>0</v>
      </c>
      <c r="I31" s="170">
        <f>[4]OTCHET!I106</f>
        <v>0</v>
      </c>
      <c r="J31" s="171">
        <f>[4]OTCHET!J106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[4]OTCHET!E110+[4]OTCHET!E119+[4]OTCHET!E135+[4]OTCHET!E136</f>
        <v>0</v>
      </c>
      <c r="F32" s="168">
        <f t="shared" si="1"/>
        <v>0</v>
      </c>
      <c r="G32" s="169">
        <f>[4]OTCHET!G110+[4]OTCHET!G119+[4]OTCHET!G135+[4]OTCHET!G136</f>
        <v>0</v>
      </c>
      <c r="H32" s="170">
        <f>[4]OTCHET!H110+[4]OTCHET!H119+[4]OTCHET!H135+[4]OTCHET!H136</f>
        <v>0</v>
      </c>
      <c r="I32" s="170">
        <f>[4]OTCHET!I110+[4]OTCHET!I119+[4]OTCHET!I135+[4]OTCHET!I136</f>
        <v>0</v>
      </c>
      <c r="J32" s="171">
        <f>[4]OTCHET!J110+[4]OTCHET!J119+[4]OTCHET!J135+[4]OTCHET!J136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[4]OTCHET!E123</f>
        <v>0</v>
      </c>
      <c r="F33" s="120">
        <f t="shared" si="1"/>
        <v>0</v>
      </c>
      <c r="G33" s="121">
        <f>[4]OTCHET!G123</f>
        <v>0</v>
      </c>
      <c r="H33" s="122">
        <f>[4]OTCHET!H123</f>
        <v>0</v>
      </c>
      <c r="I33" s="122">
        <f>[4]OTCHET!I123</f>
        <v>0</v>
      </c>
      <c r="J33" s="123">
        <f>[4]OTCHET!J123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+[4]OTCHET!E137</f>
        <v>0</v>
      </c>
      <c r="F36" s="191">
        <f t="shared" si="1"/>
        <v>0</v>
      </c>
      <c r="G36" s="192">
        <f>+[4]OTCHET!G137</f>
        <v>0</v>
      </c>
      <c r="H36" s="193">
        <f>+[4]OTCHET!H137</f>
        <v>0</v>
      </c>
      <c r="I36" s="193">
        <f>+[4]OTCHET!I137</f>
        <v>0</v>
      </c>
      <c r="J36" s="194">
        <f>+[4]OTCHET!J137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[4]OTCHET!E140+[4]OTCHET!E149+[4]OTCHET!E158</f>
        <v>0</v>
      </c>
      <c r="F37" s="199">
        <f t="shared" si="1"/>
        <v>0</v>
      </c>
      <c r="G37" s="200">
        <f>[4]OTCHET!G140+[4]OTCHET!G149+[4]OTCHET!G158</f>
        <v>0</v>
      </c>
      <c r="H37" s="201">
        <f>[4]OTCHET!H140+[4]OTCHET!H149+[4]OTCHET!H158</f>
        <v>0</v>
      </c>
      <c r="I37" s="201">
        <f>[4]OTCHET!I140+[4]OTCHET!I149+[4]OTCHET!I158</f>
        <v>0</v>
      </c>
      <c r="J37" s="202">
        <f>[4]OTCHET!J140+[4]OTCHET!J149+[4]OTCHET!J158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[4]OTCHET!E187</f>
        <v>0</v>
      </c>
      <c r="F40" s="229">
        <f t="shared" si="1"/>
        <v>0</v>
      </c>
      <c r="G40" s="230">
        <f>[4]OTCHET!G187</f>
        <v>0</v>
      </c>
      <c r="H40" s="231">
        <f>[4]OTCHET!H187</f>
        <v>0</v>
      </c>
      <c r="I40" s="231">
        <f>[4]OTCHET!I187</f>
        <v>0</v>
      </c>
      <c r="J40" s="232">
        <f>[4]OTCHET!J187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[4]OTCHET!E190</f>
        <v>0</v>
      </c>
      <c r="F41" s="237">
        <f t="shared" si="1"/>
        <v>0</v>
      </c>
      <c r="G41" s="238">
        <f>[4]OTCHET!G190</f>
        <v>0</v>
      </c>
      <c r="H41" s="239">
        <f>[4]OTCHET!H190</f>
        <v>0</v>
      </c>
      <c r="I41" s="239">
        <f>[4]OTCHET!I190</f>
        <v>0</v>
      </c>
      <c r="J41" s="240">
        <f>[4]OTCHET!J190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+[4]OTCHET!E196+[4]OTCHET!E204</f>
        <v>0</v>
      </c>
      <c r="F42" s="244">
        <f t="shared" si="1"/>
        <v>0</v>
      </c>
      <c r="G42" s="245">
        <f>+[4]OTCHET!G196+[4]OTCHET!G204</f>
        <v>0</v>
      </c>
      <c r="H42" s="246">
        <f>+[4]OTCHET!H196+[4]OTCHET!H204</f>
        <v>0</v>
      </c>
      <c r="I42" s="246">
        <f>+[4]OTCHET!I196+[4]OTCHET!I204</f>
        <v>0</v>
      </c>
      <c r="J42" s="247">
        <f>+[4]OTCHET!J196+[4]OTCHET!J204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+[4]OTCHET!E205+[4]OTCHET!E223+[4]OTCHET!E274</f>
        <v>0</v>
      </c>
      <c r="F43" s="250">
        <f t="shared" si="1"/>
        <v>0</v>
      </c>
      <c r="G43" s="251">
        <f>+[4]OTCHET!G205+[4]OTCHET!G223+[4]OTCHET!G274</f>
        <v>0</v>
      </c>
      <c r="H43" s="252">
        <f>+[4]OTCHET!H205+[4]OTCHET!H223+[4]OTCHET!H274</f>
        <v>0</v>
      </c>
      <c r="I43" s="252">
        <f>+[4]OTCHET!I205+[4]OTCHET!I223+[4]OTCHET!I274</f>
        <v>0</v>
      </c>
      <c r="J43" s="253">
        <f>+[4]OTCHET!J205+[4]OTCHET!J223+[4]OTCHET!J274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+[4]OTCHET!E227+[4]OTCHET!E233+[4]OTCHET!E236+[4]OTCHET!E237+[4]OTCHET!E238+[4]OTCHET!E239+[4]OTCHET!E243</f>
        <v>0</v>
      </c>
      <c r="F44" s="120">
        <f t="shared" si="1"/>
        <v>0</v>
      </c>
      <c r="G44" s="121">
        <f>+[4]OTCHET!G227+[4]OTCHET!G233+[4]OTCHET!G236+[4]OTCHET!G237+[4]OTCHET!G238+[4]OTCHET!G239+[4]OTCHET!G243</f>
        <v>0</v>
      </c>
      <c r="H44" s="122">
        <f>+[4]OTCHET!H227+[4]OTCHET!H233+[4]OTCHET!H236+[4]OTCHET!H237+[4]OTCHET!H238+[4]OTCHET!H239+[4]OTCHET!H243</f>
        <v>0</v>
      </c>
      <c r="I44" s="122">
        <f>+[4]OTCHET!I227+[4]OTCHET!I233+[4]OTCHET!I236+[4]OTCHET!I237+[4]OTCHET!I238+[4]OTCHET!I239+[4]OTCHET!I243</f>
        <v>0</v>
      </c>
      <c r="J44" s="123">
        <f>+[4]OTCHET!J227+[4]OTCHET!J233+[4]OTCHET!J236+[4]OTCHET!J237+[4]OTCHET!J238+[4]OTCHET!J239+[4]OTCHET!J243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+[4]OTCHET!E236+[4]OTCHET!E237+[4]OTCHET!E238+[4]OTCHET!E239+[4]OTCHET!E246+[4]OTCHET!E247+[4]OTCHET!E251</f>
        <v>0</v>
      </c>
      <c r="F45" s="256">
        <f t="shared" si="1"/>
        <v>0</v>
      </c>
      <c r="G45" s="257">
        <f>+[4]OTCHET!G236+[4]OTCHET!G237+[4]OTCHET!G238+[4]OTCHET!G239+[4]OTCHET!G246+[4]OTCHET!G247+[4]OTCHET!G251</f>
        <v>0</v>
      </c>
      <c r="H45" s="258">
        <f>+[4]OTCHET!H236+[4]OTCHET!H237+[4]OTCHET!H238+[4]OTCHET!H239+[4]OTCHET!H246+[4]OTCHET!H247+[4]OTCHET!H251</f>
        <v>0</v>
      </c>
      <c r="I45" s="259">
        <f>+[4]OTCHET!I236+[4]OTCHET!I237+[4]OTCHET!I238+[4]OTCHET!I239+[4]OTCHET!I246+[4]OTCHET!I247+[4]OTCHET!I251</f>
        <v>0</v>
      </c>
      <c r="J45" s="260">
        <f>+[4]OTCHET!J236+[4]OTCHET!J237+[4]OTCHET!J238+[4]OTCHET!J239+[4]OTCHET!J246+[4]OTCHET!J247+[4]OTCHET!J251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+[4]OTCHET!E258+[4]OTCHET!E259+[4]OTCHET!E260+[4]OTCHET!E261</f>
        <v>0</v>
      </c>
      <c r="F46" s="250">
        <f t="shared" si="1"/>
        <v>0</v>
      </c>
      <c r="G46" s="251">
        <f>+[4]OTCHET!G258+[4]OTCHET!G259+[4]OTCHET!G260+[4]OTCHET!G261</f>
        <v>0</v>
      </c>
      <c r="H46" s="252">
        <f>+[4]OTCHET!H258+[4]OTCHET!H259+[4]OTCHET!H260+[4]OTCHET!H261</f>
        <v>0</v>
      </c>
      <c r="I46" s="252">
        <f>+[4]OTCHET!I258+[4]OTCHET!I259+[4]OTCHET!I260+[4]OTCHET!I261</f>
        <v>0</v>
      </c>
      <c r="J46" s="253">
        <f>+[4]OTCHET!J258+[4]OTCHET!J259+[4]OTCHET!J260+[4]OTCHET!J261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+[4]OTCHET!E259</f>
        <v>0</v>
      </c>
      <c r="F47" s="256">
        <f t="shared" si="1"/>
        <v>0</v>
      </c>
      <c r="G47" s="257">
        <f>+[4]OTCHET!G259</f>
        <v>0</v>
      </c>
      <c r="H47" s="258">
        <f>+[4]OTCHET!H259</f>
        <v>0</v>
      </c>
      <c r="I47" s="259">
        <f>+[4]OTCHET!I259</f>
        <v>0</v>
      </c>
      <c r="J47" s="260">
        <f>+[4]OTCHET!J259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+[4]OTCHET!E268+[4]OTCHET!E272+[4]OTCHET!E273</f>
        <v>0</v>
      </c>
      <c r="F48" s="168">
        <f t="shared" si="1"/>
        <v>0</v>
      </c>
      <c r="G48" s="163">
        <f>+[4]OTCHET!G268+[4]OTCHET!G272+[4]OTCHET!G273</f>
        <v>0</v>
      </c>
      <c r="H48" s="164">
        <f>+[4]OTCHET!H268+[4]OTCHET!H272+[4]OTCHET!H273</f>
        <v>0</v>
      </c>
      <c r="I48" s="164">
        <f>+[4]OTCHET!I268+[4]OTCHET!I272+[4]OTCHET!I273</f>
        <v>0</v>
      </c>
      <c r="J48" s="165">
        <f>+[4]OTCHET!J268+[4]OTCHET!J272+[4]OTCHET!J273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[4]OTCHET!E278+[4]OTCHET!E279+[4]OTCHET!E287+[4]OTCHET!E290</f>
        <v>0</v>
      </c>
      <c r="F49" s="168">
        <f t="shared" si="1"/>
        <v>0</v>
      </c>
      <c r="G49" s="169">
        <f>[4]OTCHET!G278+[4]OTCHET!G279+[4]OTCHET!G287+[4]OTCHET!G290</f>
        <v>0</v>
      </c>
      <c r="H49" s="170">
        <f>[4]OTCHET!H278+[4]OTCHET!H279+[4]OTCHET!H287+[4]OTCHET!H290</f>
        <v>0</v>
      </c>
      <c r="I49" s="170">
        <f>[4]OTCHET!I278+[4]OTCHET!I279+[4]OTCHET!I287+[4]OTCHET!I290</f>
        <v>0</v>
      </c>
      <c r="J49" s="171">
        <f>[4]OTCHET!J278+[4]OTCHET!J279+[4]OTCHET!J287+[4]OTCHET!J290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+[4]OTCHET!E291</f>
        <v>0</v>
      </c>
      <c r="F50" s="168">
        <f t="shared" si="1"/>
        <v>0</v>
      </c>
      <c r="G50" s="169">
        <f>+[4]OTCHET!G291</f>
        <v>0</v>
      </c>
      <c r="H50" s="170">
        <f>+[4]OTCHET!H291</f>
        <v>0</v>
      </c>
      <c r="I50" s="170">
        <f>+[4]OTCHET!I291</f>
        <v>0</v>
      </c>
      <c r="J50" s="171">
        <f>+[4]OTCHET!J291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+[4]OTCHET!E275</f>
        <v>0</v>
      </c>
      <c r="F51" s="120">
        <f>+G51+H51+I51+J51</f>
        <v>0</v>
      </c>
      <c r="G51" s="121">
        <f>+[4]OTCHET!G275</f>
        <v>0</v>
      </c>
      <c r="H51" s="122">
        <f>+[4]OTCHET!H275</f>
        <v>0</v>
      </c>
      <c r="I51" s="122">
        <f>+[4]OTCHET!I275</f>
        <v>0</v>
      </c>
      <c r="J51" s="123">
        <f>+[4]OTCHET!J275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+[4]OTCHET!E296</f>
        <v>0</v>
      </c>
      <c r="F52" s="120">
        <f t="shared" si="1"/>
        <v>0</v>
      </c>
      <c r="G52" s="121">
        <f>+[4]OTCHET!G296</f>
        <v>0</v>
      </c>
      <c r="H52" s="122">
        <f>+[4]OTCHET!H296</f>
        <v>0</v>
      </c>
      <c r="I52" s="122">
        <f>+[4]OTCHET!I296</f>
        <v>0</v>
      </c>
      <c r="J52" s="123">
        <f>+[4]OTCHET!J296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[4]OTCHET!E297</f>
        <v>0</v>
      </c>
      <c r="F53" s="267">
        <f t="shared" si="1"/>
        <v>0</v>
      </c>
      <c r="G53" s="268">
        <f>[4]OTCHET!G297</f>
        <v>0</v>
      </c>
      <c r="H53" s="269">
        <f>[4]OTCHET!H297</f>
        <v>0</v>
      </c>
      <c r="I53" s="269">
        <f>[4]OTCHET!I297</f>
        <v>0</v>
      </c>
      <c r="J53" s="270">
        <f>[4]OTCHET!J297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[4]OTCHET!E299</f>
        <v>0</v>
      </c>
      <c r="F54" s="275">
        <f t="shared" si="1"/>
        <v>0</v>
      </c>
      <c r="G54" s="276">
        <f>[4]OTCHET!G299</f>
        <v>0</v>
      </c>
      <c r="H54" s="277">
        <f>[4]OTCHET!H299</f>
        <v>0</v>
      </c>
      <c r="I54" s="277">
        <f>[4]OTCHET!I299</f>
        <v>0</v>
      </c>
      <c r="J54" s="278">
        <f>[4]OTCHET!J299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+[4]OTCHET!E300</f>
        <v>0</v>
      </c>
      <c r="F55" s="284">
        <f t="shared" si="1"/>
        <v>0</v>
      </c>
      <c r="G55" s="285">
        <f>+[4]OTCHET!G300</f>
        <v>0</v>
      </c>
      <c r="H55" s="286">
        <f>+[4]OTCHET!H300</f>
        <v>0</v>
      </c>
      <c r="I55" s="286">
        <f>+[4]OTCHET!I300</f>
        <v>0</v>
      </c>
      <c r="J55" s="287">
        <f>+[4]OTCHET!J300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-1708487</v>
      </c>
      <c r="G56" s="294">
        <f t="shared" si="5"/>
        <v>-1708487</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+[4]OTCHET!E364+[4]OTCHET!E378+[4]OTCHET!E391</f>
        <v>0</v>
      </c>
      <c r="F57" s="299">
        <f t="shared" si="1"/>
        <v>0</v>
      </c>
      <c r="G57" s="300">
        <f>+[4]OTCHET!G364+[4]OTCHET!G378+[4]OTCHET!G391</f>
        <v>0</v>
      </c>
      <c r="H57" s="301">
        <f>+[4]OTCHET!H364+[4]OTCHET!H378+[4]OTCHET!H391</f>
        <v>0</v>
      </c>
      <c r="I57" s="301">
        <f>+[4]OTCHET!I364+[4]OTCHET!I378+[4]OTCHET!I391</f>
        <v>0</v>
      </c>
      <c r="J57" s="302">
        <f>+[4]OTCHET!J364+[4]OTCHET!J378+[4]OTCHET!J391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+[4]OTCHET!E386+[4]OTCHET!E394+[4]OTCHET!E399+[4]OTCHET!E402+[4]OTCHET!E405+[4]OTCHET!E408+[4]OTCHET!E409+[4]OTCHET!E412+[4]OTCHET!E425+[4]OTCHET!E426+[4]OTCHET!E427+[4]OTCHET!E428+[4]OTCHET!E429</f>
        <v>0</v>
      </c>
      <c r="F58" s="304">
        <f t="shared" si="1"/>
        <v>-1708487</v>
      </c>
      <c r="G58" s="305">
        <f>+[4]OTCHET!G386+[4]OTCHET!G394+[4]OTCHET!G399+[4]OTCHET!G402+[4]OTCHET!G405+[4]OTCHET!G408+[4]OTCHET!G409+[4]OTCHET!G412+[4]OTCHET!G425+[4]OTCHET!G426+[4]OTCHET!G427+[4]OTCHET!G428+[4]OTCHET!G429</f>
        <v>-1708487</v>
      </c>
      <c r="H58" s="306">
        <f>+[4]OTCHET!H386+[4]OTCHET!H394+[4]OTCHET!H399+[4]OTCHET!H402+[4]OTCHET!H405+[4]OTCHET!H408+[4]OTCHET!H409+[4]OTCHET!H412+[4]OTCHET!H425+[4]OTCHET!H426+[4]OTCHET!H427+[4]OTCHET!H428+[4]OTCHET!H429</f>
        <v>0</v>
      </c>
      <c r="I58" s="306">
        <f>+[4]OTCHET!I386+[4]OTCHET!I394+[4]OTCHET!I399+[4]OTCHET!I402+[4]OTCHET!I405+[4]OTCHET!I408+[4]OTCHET!I409+[4]OTCHET!I412+[4]OTCHET!I425+[4]OTCHET!I426+[4]OTCHET!I427+[4]OTCHET!I428+[4]OTCHET!I429</f>
        <v>0</v>
      </c>
      <c r="J58" s="307">
        <f>+[4]OTCHET!J386+[4]OTCHET!J394+[4]OTCHET!J399+[4]OTCHET!J402+[4]OTCHET!J405+[4]OTCHET!J408+[4]OTCHET!J409+[4]OTCHET!J412+[4]OTCHET!J425+[4]OTCHET!J426+[4]OTCHET!J427+[4]OTCHET!J428+[4]OTCHET!J429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+[4]OTCHET!E425+[4]OTCHET!E426+[4]OTCHET!E427+[4]OTCHET!E428+[4]OTCHET!E429</f>
        <v>0</v>
      </c>
      <c r="F59" s="309">
        <f t="shared" si="1"/>
        <v>0</v>
      </c>
      <c r="G59" s="310">
        <f>+[4]OTCHET!G425+[4]OTCHET!G426+[4]OTCHET!G427+[4]OTCHET!G428+[4]OTCHET!G429</f>
        <v>0</v>
      </c>
      <c r="H59" s="311">
        <f>+[4]OTCHET!H425+[4]OTCHET!H426+[4]OTCHET!H427+[4]OTCHET!H428+[4]OTCHET!H429</f>
        <v>0</v>
      </c>
      <c r="I59" s="311">
        <f>+[4]OTCHET!I425+[4]OTCHET!I426+[4]OTCHET!I427+[4]OTCHET!I428+[4]OTCHET!I429</f>
        <v>0</v>
      </c>
      <c r="J59" s="312">
        <f>+[4]OTCHET!J425+[4]OTCHET!J426+[4]OTCHET!J427+[4]OTCHET!J428+[4]OTCHET!J429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[4]OTCHET!E408</f>
        <v>0</v>
      </c>
      <c r="F60" s="316">
        <f t="shared" si="1"/>
        <v>0</v>
      </c>
      <c r="G60" s="317">
        <f>[4]OTCHET!G408</f>
        <v>0</v>
      </c>
      <c r="H60" s="318">
        <f>[4]OTCHET!H408</f>
        <v>0</v>
      </c>
      <c r="I60" s="318">
        <f>[4]OTCHET!I408</f>
        <v>0</v>
      </c>
      <c r="J60" s="319">
        <f>[4]OTCHET!J408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[4]OTCHET!E415</f>
        <v>0</v>
      </c>
      <c r="F62" s="199">
        <f t="shared" si="1"/>
        <v>0</v>
      </c>
      <c r="G62" s="200">
        <f>[4]OTCHET!G415</f>
        <v>0</v>
      </c>
      <c r="H62" s="201">
        <f>[4]OTCHET!H415</f>
        <v>0</v>
      </c>
      <c r="I62" s="201">
        <f>[4]OTCHET!I415</f>
        <v>0</v>
      </c>
      <c r="J62" s="202">
        <f>[4]OTCHET!J415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+[4]OTCHET!E252</f>
        <v>0</v>
      </c>
      <c r="F63" s="328">
        <f t="shared" si="1"/>
        <v>0</v>
      </c>
      <c r="G63" s="329">
        <f>+[4]OTCHET!G252</f>
        <v>0</v>
      </c>
      <c r="H63" s="330">
        <f>+[4]OTCHET!H252</f>
        <v>0</v>
      </c>
      <c r="I63" s="330">
        <f>+[4]OTCHET!I252</f>
        <v>0</v>
      </c>
      <c r="J63" s="331">
        <f>+[4]OTCHET!J252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-1708487</v>
      </c>
      <c r="G64" s="337">
        <f t="shared" si="6"/>
        <v>-1708487</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1708487</v>
      </c>
      <c r="G66" s="349">
        <f t="shared" ref="G66:L66" si="8">SUM(+G68+G76+G77+G84+G85+G86+G89+G90+G91+G92+G93+G94+G95)</f>
        <v>1708487</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+[4]OTCHET!E485+[4]OTCHET!E486+[4]OTCHET!E489+[4]OTCHET!E490+[4]OTCHET!E493+[4]OTCHET!E494+[4]OTCHET!E498</f>
        <v>0</v>
      </c>
      <c r="F69" s="367">
        <f t="shared" si="1"/>
        <v>0</v>
      </c>
      <c r="G69" s="368">
        <f>+[4]OTCHET!G485+[4]OTCHET!G486+[4]OTCHET!G489+[4]OTCHET!G490+[4]OTCHET!G493+[4]OTCHET!G494+[4]OTCHET!G498</f>
        <v>0</v>
      </c>
      <c r="H69" s="369">
        <f>+[4]OTCHET!H485+[4]OTCHET!H486+[4]OTCHET!H489+[4]OTCHET!H490+[4]OTCHET!H493+[4]OTCHET!H494+[4]OTCHET!H498</f>
        <v>0</v>
      </c>
      <c r="I69" s="369">
        <f>+[4]OTCHET!I485+[4]OTCHET!I486+[4]OTCHET!I489+[4]OTCHET!I490+[4]OTCHET!I493+[4]OTCHET!I494+[4]OTCHET!I498</f>
        <v>0</v>
      </c>
      <c r="J69" s="370">
        <f>+[4]OTCHET!J485+[4]OTCHET!J486+[4]OTCHET!J489+[4]OTCHET!J490+[4]OTCHET!J493+[4]OTCHET!J494+[4]OTCHET!J498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+[4]OTCHET!E487+[4]OTCHET!E488+[4]OTCHET!E491+[4]OTCHET!E492+[4]OTCHET!E495+[4]OTCHET!E496+[4]OTCHET!E497+[4]OTCHET!E499</f>
        <v>0</v>
      </c>
      <c r="F70" s="375">
        <f t="shared" si="1"/>
        <v>0</v>
      </c>
      <c r="G70" s="376">
        <f>+[4]OTCHET!G487+[4]OTCHET!G488+[4]OTCHET!G491+[4]OTCHET!G492+[4]OTCHET!G495+[4]OTCHET!G496+[4]OTCHET!G497+[4]OTCHET!G499</f>
        <v>0</v>
      </c>
      <c r="H70" s="377">
        <f>+[4]OTCHET!H487+[4]OTCHET!H488+[4]OTCHET!H491+[4]OTCHET!H492+[4]OTCHET!H495+[4]OTCHET!H496+[4]OTCHET!H497+[4]OTCHET!H499</f>
        <v>0</v>
      </c>
      <c r="I70" s="377">
        <f>+[4]OTCHET!I487+[4]OTCHET!I488+[4]OTCHET!I491+[4]OTCHET!I492+[4]OTCHET!I495+[4]OTCHET!I496+[4]OTCHET!I497+[4]OTCHET!I499</f>
        <v>0</v>
      </c>
      <c r="J70" s="378">
        <f>+[4]OTCHET!J487+[4]OTCHET!J488+[4]OTCHET!J491+[4]OTCHET!J492+[4]OTCHET!J495+[4]OTCHET!J496+[4]OTCHET!J497+[4]OTCHET!J499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+[4]OTCHET!E500</f>
        <v>0</v>
      </c>
      <c r="F71" s="375">
        <f t="shared" si="1"/>
        <v>0</v>
      </c>
      <c r="G71" s="376">
        <f>+[4]OTCHET!G500</f>
        <v>0</v>
      </c>
      <c r="H71" s="377">
        <f>+[4]OTCHET!H500</f>
        <v>0</v>
      </c>
      <c r="I71" s="377">
        <f>+[4]OTCHET!I500</f>
        <v>0</v>
      </c>
      <c r="J71" s="378">
        <f>+[4]OTCHET!J500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+[4]OTCHET!E505</f>
        <v>0</v>
      </c>
      <c r="F72" s="375">
        <f t="shared" si="1"/>
        <v>0</v>
      </c>
      <c r="G72" s="376">
        <f>+[4]OTCHET!G505</f>
        <v>0</v>
      </c>
      <c r="H72" s="377">
        <f>+[4]OTCHET!H505</f>
        <v>0</v>
      </c>
      <c r="I72" s="377">
        <f>+[4]OTCHET!I505</f>
        <v>0</v>
      </c>
      <c r="J72" s="378">
        <f>+[4]OTCHET!J505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+[4]OTCHET!E545</f>
        <v>0</v>
      </c>
      <c r="F73" s="375">
        <f t="shared" si="1"/>
        <v>0</v>
      </c>
      <c r="G73" s="376">
        <f>+[4]OTCHET!G545</f>
        <v>0</v>
      </c>
      <c r="H73" s="377">
        <f>+[4]OTCHET!H545</f>
        <v>0</v>
      </c>
      <c r="I73" s="377">
        <f>+[4]OTCHET!I545</f>
        <v>0</v>
      </c>
      <c r="J73" s="378">
        <f>+[4]OTCHET!J545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+[4]OTCHET!E584+[4]OTCHET!E585</f>
        <v>0</v>
      </c>
      <c r="F74" s="375">
        <f t="shared" si="1"/>
        <v>0</v>
      </c>
      <c r="G74" s="376">
        <f>+[4]OTCHET!G584+[4]OTCHET!G585</f>
        <v>0</v>
      </c>
      <c r="H74" s="377">
        <f>+[4]OTCHET!H584+[4]OTCHET!H585</f>
        <v>0</v>
      </c>
      <c r="I74" s="377">
        <f>+[4]OTCHET!I584+[4]OTCHET!I585</f>
        <v>0</v>
      </c>
      <c r="J74" s="378">
        <f>+[4]OTCHET!J584+[4]OTCHET!J585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+[4]OTCHET!E586+[4]OTCHET!E587+[4]OTCHET!E588</f>
        <v>0</v>
      </c>
      <c r="F75" s="382">
        <f t="shared" si="1"/>
        <v>0</v>
      </c>
      <c r="G75" s="383">
        <f>+[4]OTCHET!G586+[4]OTCHET!G587+[4]OTCHET!G588</f>
        <v>0</v>
      </c>
      <c r="H75" s="384">
        <f>+[4]OTCHET!H586+[4]OTCHET!H587+[4]OTCHET!H588</f>
        <v>0</v>
      </c>
      <c r="I75" s="384">
        <f>+[4]OTCHET!I586+[4]OTCHET!I587+[4]OTCHET!I588</f>
        <v>0</v>
      </c>
      <c r="J75" s="385">
        <f>+[4]OTCHET!J586+[4]OTCHET!J587+[4]OTCHET!J588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[4]OTCHET!E464</f>
        <v>0</v>
      </c>
      <c r="F76" s="299">
        <f t="shared" si="1"/>
        <v>0</v>
      </c>
      <c r="G76" s="300">
        <f>[4]OTCHET!G464</f>
        <v>0</v>
      </c>
      <c r="H76" s="301">
        <f>[4]OTCHET!H464</f>
        <v>0</v>
      </c>
      <c r="I76" s="301">
        <f>[4]OTCHET!I464</f>
        <v>0</v>
      </c>
      <c r="J76" s="302">
        <f>[4]OTCHET!J464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+[4]OTCHET!E469+[4]OTCHET!E472</f>
        <v>0</v>
      </c>
      <c r="F78" s="367">
        <f t="shared" si="1"/>
        <v>0</v>
      </c>
      <c r="G78" s="368">
        <f>+[4]OTCHET!G469+[4]OTCHET!G472</f>
        <v>0</v>
      </c>
      <c r="H78" s="369">
        <f>+[4]OTCHET!H469+[4]OTCHET!H472</f>
        <v>0</v>
      </c>
      <c r="I78" s="369">
        <f>+[4]OTCHET!I469+[4]OTCHET!I472</f>
        <v>0</v>
      </c>
      <c r="J78" s="370">
        <f>+[4]OTCHET!J469+[4]OTCHET!J472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+[4]OTCHET!E470+[4]OTCHET!E473</f>
        <v>0</v>
      </c>
      <c r="F79" s="375">
        <f t="shared" si="1"/>
        <v>0</v>
      </c>
      <c r="G79" s="376">
        <f>+[4]OTCHET!G470+[4]OTCHET!G473</f>
        <v>0</v>
      </c>
      <c r="H79" s="377">
        <f>+[4]OTCHET!H470+[4]OTCHET!H473</f>
        <v>0</v>
      </c>
      <c r="I79" s="377">
        <f>+[4]OTCHET!I470+[4]OTCHET!I473</f>
        <v>0</v>
      </c>
      <c r="J79" s="378">
        <f>+[4]OTCHET!J470+[4]OTCHET!J473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[4]OTCHET!E474</f>
        <v>0</v>
      </c>
      <c r="F80" s="375">
        <f t="shared" si="1"/>
        <v>0</v>
      </c>
      <c r="G80" s="376">
        <f>[4]OTCHET!G474</f>
        <v>0</v>
      </c>
      <c r="H80" s="377">
        <f>[4]OTCHET!H474</f>
        <v>0</v>
      </c>
      <c r="I80" s="377">
        <f>[4]OTCHET!I474</f>
        <v>0</v>
      </c>
      <c r="J80" s="378">
        <f>[4]OTCHET!J474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+[4]OTCHET!E482</f>
        <v>0</v>
      </c>
      <c r="F82" s="375">
        <f t="shared" si="1"/>
        <v>0</v>
      </c>
      <c r="G82" s="376">
        <f>+[4]OTCHET!G482</f>
        <v>0</v>
      </c>
      <c r="H82" s="377">
        <f>+[4]OTCHET!H482</f>
        <v>0</v>
      </c>
      <c r="I82" s="377">
        <f>+[4]OTCHET!I482</f>
        <v>0</v>
      </c>
      <c r="J82" s="378">
        <f>+[4]OTCHET!J482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+[4]OTCHET!E483</f>
        <v>0</v>
      </c>
      <c r="F83" s="382">
        <f t="shared" si="1"/>
        <v>0</v>
      </c>
      <c r="G83" s="383">
        <f>+[4]OTCHET!G483</f>
        <v>0</v>
      </c>
      <c r="H83" s="384">
        <f>+[4]OTCHET!H483</f>
        <v>0</v>
      </c>
      <c r="I83" s="384">
        <f>+[4]OTCHET!I483</f>
        <v>0</v>
      </c>
      <c r="J83" s="385">
        <f>+[4]OTCHET!J483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[4]OTCHET!E538</f>
        <v>0</v>
      </c>
      <c r="F84" s="299">
        <f t="shared" si="1"/>
        <v>0</v>
      </c>
      <c r="G84" s="300">
        <f>[4]OTCHET!G538</f>
        <v>0</v>
      </c>
      <c r="H84" s="301">
        <f>[4]OTCHET!H538</f>
        <v>0</v>
      </c>
      <c r="I84" s="301">
        <f>[4]OTCHET!I538</f>
        <v>0</v>
      </c>
      <c r="J84" s="302">
        <f>[4]OTCHET!J538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[4]OTCHET!E539</f>
        <v>0</v>
      </c>
      <c r="F85" s="304">
        <f t="shared" si="1"/>
        <v>0</v>
      </c>
      <c r="G85" s="305">
        <f>[4]OTCHET!G539</f>
        <v>0</v>
      </c>
      <c r="H85" s="306">
        <f>[4]OTCHET!H539</f>
        <v>0</v>
      </c>
      <c r="I85" s="306">
        <f>[4]OTCHET!I539</f>
        <v>0</v>
      </c>
      <c r="J85" s="307">
        <f>[4]OTCHET!J539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1708487</v>
      </c>
      <c r="G86" s="310">
        <f t="shared" ref="G86:M86" si="11">+G87+G88</f>
        <v>1708487</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+[4]OTCHET!E506+[4]OTCHET!E515+[4]OTCHET!E519+[4]OTCHET!E546</f>
        <v>0</v>
      </c>
      <c r="F87" s="367">
        <f t="shared" si="1"/>
        <v>0</v>
      </c>
      <c r="G87" s="368">
        <f>+[4]OTCHET!G506+[4]OTCHET!G515+[4]OTCHET!G519+[4]OTCHET!G546</f>
        <v>0</v>
      </c>
      <c r="H87" s="369">
        <f>+[4]OTCHET!H506+[4]OTCHET!H515+[4]OTCHET!H519+[4]OTCHET!H546</f>
        <v>0</v>
      </c>
      <c r="I87" s="369">
        <f>+[4]OTCHET!I506+[4]OTCHET!I515+[4]OTCHET!I519+[4]OTCHET!I546</f>
        <v>0</v>
      </c>
      <c r="J87" s="370">
        <f>+[4]OTCHET!J506+[4]OTCHET!J515+[4]OTCHET!J519+[4]OTCHET!J546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+[4]OTCHET!E524+[4]OTCHET!E527+[4]OTCHET!E547</f>
        <v>0</v>
      </c>
      <c r="F88" s="382">
        <f t="shared" si="1"/>
        <v>1708487</v>
      </c>
      <c r="G88" s="383">
        <f>+[4]OTCHET!G524+[4]OTCHET!G527+[4]OTCHET!G547</f>
        <v>1708487</v>
      </c>
      <c r="H88" s="384">
        <f>+[4]OTCHET!H524+[4]OTCHET!H527+[4]OTCHET!H547</f>
        <v>0</v>
      </c>
      <c r="I88" s="384">
        <f>+[4]OTCHET!I524+[4]OTCHET!I527+[4]OTCHET!I547</f>
        <v>0</v>
      </c>
      <c r="J88" s="385">
        <f>+[4]OTCHET!J524+[4]OTCHET!J527+[4]OTCHET!J547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[4]OTCHET!E534</f>
        <v>0</v>
      </c>
      <c r="F89" s="299">
        <f t="shared" ref="F89:F96" si="12">+G89+H89+I89+J89</f>
        <v>0</v>
      </c>
      <c r="G89" s="300">
        <f>[4]OTCHET!G534</f>
        <v>0</v>
      </c>
      <c r="H89" s="301">
        <f>[4]OTCHET!H534</f>
        <v>0</v>
      </c>
      <c r="I89" s="301">
        <f>[4]OTCHET!I534</f>
        <v>0</v>
      </c>
      <c r="J89" s="302">
        <f>[4]OTCHET!J534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+[4]OTCHET!E570+[4]OTCHET!E571+[4]OTCHET!E572+[4]OTCHET!E573+[4]OTCHET!E574+[4]OTCHET!E575</f>
        <v>0</v>
      </c>
      <c r="F90" s="304">
        <f t="shared" si="12"/>
        <v>0</v>
      </c>
      <c r="G90" s="305">
        <f>+[4]OTCHET!G570+[4]OTCHET!G571+[4]OTCHET!G572+[4]OTCHET!G573+[4]OTCHET!G574+[4]OTCHET!G575</f>
        <v>0</v>
      </c>
      <c r="H90" s="306">
        <f>+[4]OTCHET!H570+[4]OTCHET!H571+[4]OTCHET!H572+[4]OTCHET!H573+[4]OTCHET!H574+[4]OTCHET!H575</f>
        <v>0</v>
      </c>
      <c r="I90" s="306">
        <f>+[4]OTCHET!I570+[4]OTCHET!I571+[4]OTCHET!I572+[4]OTCHET!I573+[4]OTCHET!I574+[4]OTCHET!I575</f>
        <v>0</v>
      </c>
      <c r="J90" s="307">
        <f>+[4]OTCHET!J570+[4]OTCHET!J571+[4]OTCHET!J572+[4]OTCHET!J573+[4]OTCHET!J574+[4]OTCHET!J575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+[4]OTCHET!E576+[4]OTCHET!E577+[4]OTCHET!E578+[4]OTCHET!E579+[4]OTCHET!E580+[4]OTCHET!E581+[4]OTCHET!E582</f>
        <v>0</v>
      </c>
      <c r="F91" s="168">
        <f t="shared" si="12"/>
        <v>0</v>
      </c>
      <c r="G91" s="169">
        <f>+[4]OTCHET!G576+[4]OTCHET!G577+[4]OTCHET!G578+[4]OTCHET!G579+[4]OTCHET!G580+[4]OTCHET!G581+[4]OTCHET!G582</f>
        <v>0</v>
      </c>
      <c r="H91" s="170">
        <f>+[4]OTCHET!H576+[4]OTCHET!H577+[4]OTCHET!H578+[4]OTCHET!H579+[4]OTCHET!H580+[4]OTCHET!H581+[4]OTCHET!H582</f>
        <v>0</v>
      </c>
      <c r="I91" s="170">
        <f>+[4]OTCHET!I576+[4]OTCHET!I577+[4]OTCHET!I578+[4]OTCHET!I579+[4]OTCHET!I580+[4]OTCHET!I581+[4]OTCHET!I582</f>
        <v>0</v>
      </c>
      <c r="J91" s="171">
        <f>+[4]OTCHET!J576+[4]OTCHET!J577+[4]OTCHET!J578+[4]OTCHET!J579+[4]OTCHET!J580+[4]OTCHET!J581+[4]OTCHET!J582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+[4]OTCHET!E583</f>
        <v>0</v>
      </c>
      <c r="F92" s="168">
        <f t="shared" si="12"/>
        <v>0</v>
      </c>
      <c r="G92" s="169">
        <f>+[4]OTCHET!G583</f>
        <v>0</v>
      </c>
      <c r="H92" s="170">
        <f>+[4]OTCHET!H583</f>
        <v>0</v>
      </c>
      <c r="I92" s="170">
        <f>+[4]OTCHET!I583</f>
        <v>0</v>
      </c>
      <c r="J92" s="171">
        <f>+[4]OTCHET!J583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+[4]OTCHET!E590+[4]OTCHET!E591</f>
        <v>0</v>
      </c>
      <c r="F93" s="168">
        <f t="shared" si="12"/>
        <v>0</v>
      </c>
      <c r="G93" s="169">
        <f>+[4]OTCHET!G590+[4]OTCHET!G591</f>
        <v>0</v>
      </c>
      <c r="H93" s="170">
        <f>+[4]OTCHET!H590+[4]OTCHET!H591</f>
        <v>0</v>
      </c>
      <c r="I93" s="170">
        <f>+[4]OTCHET!I590+[4]OTCHET!I591</f>
        <v>0</v>
      </c>
      <c r="J93" s="171">
        <f>+[4]OTCHET!J590+[4]OTCHET!J591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+[4]OTCHET!E592+[4]OTCHET!E593</f>
        <v>0</v>
      </c>
      <c r="F94" s="168">
        <f t="shared" si="12"/>
        <v>0</v>
      </c>
      <c r="G94" s="169">
        <f>+[4]OTCHET!G592+[4]OTCHET!G593</f>
        <v>0</v>
      </c>
      <c r="H94" s="170">
        <f>+[4]OTCHET!H592+[4]OTCHET!H593</f>
        <v>0</v>
      </c>
      <c r="I94" s="170">
        <f>+[4]OTCHET!I592+[4]OTCHET!I593</f>
        <v>0</v>
      </c>
      <c r="J94" s="171">
        <f>+[4]OTCHET!J592+[4]OTCHET!J593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[4]OTCHET!E594</f>
        <v>0</v>
      </c>
      <c r="F95" s="120">
        <f t="shared" si="12"/>
        <v>0</v>
      </c>
      <c r="G95" s="121">
        <f>[4]OTCHET!G594</f>
        <v>0</v>
      </c>
      <c r="H95" s="122">
        <f>[4]OTCHET!H594</f>
        <v>0</v>
      </c>
      <c r="I95" s="122">
        <f>[4]OTCHET!I594</f>
        <v>0</v>
      </c>
      <c r="J95" s="123">
        <f>[4]OTCHET!J594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+[4]OTCHET!E597</f>
        <v>0</v>
      </c>
      <c r="F96" s="396">
        <f t="shared" si="12"/>
        <v>0</v>
      </c>
      <c r="G96" s="397">
        <f>+[4]OTCHET!G597</f>
        <v>0</v>
      </c>
      <c r="H96" s="398">
        <f>+[4]OTCHET!H597</f>
        <v>0</v>
      </c>
      <c r="I96" s="398">
        <f>+[4]OTCHET!I597</f>
        <v>0</v>
      </c>
      <c r="J96" s="399">
        <f>+[4]OTCHET!J597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+[4]OTCHET!H608</f>
        <v>0</v>
      </c>
      <c r="C107" s="421"/>
      <c r="D107" s="421"/>
      <c r="E107" s="426"/>
      <c r="F107" s="19"/>
      <c r="G107" s="427">
        <f>+[4]OTCHET!E608</f>
        <v>0</v>
      </c>
      <c r="H107" s="427">
        <f>+[4]OTCHET!F608</f>
        <v>0</v>
      </c>
      <c r="I107" s="428"/>
      <c r="J107" s="429" t="str">
        <f>+[4]OTCHET!B608</f>
        <v>31.03.2024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09" priority="21" stopIfTrue="1" operator="notEqual">
      <formula>0</formula>
    </cfRule>
  </conditionalFormatting>
  <conditionalFormatting sqref="E105:J105">
    <cfRule type="cellIs" dxfId="208" priority="20" stopIfTrue="1" operator="notEqual">
      <formula>0</formula>
    </cfRule>
  </conditionalFormatting>
  <conditionalFormatting sqref="G107:H107 B107">
    <cfRule type="cellIs" dxfId="207" priority="19" stopIfTrue="1" operator="equal">
      <formula>0</formula>
    </cfRule>
  </conditionalFormatting>
  <conditionalFormatting sqref="I114 E110">
    <cfRule type="cellIs" dxfId="206" priority="18" stopIfTrue="1" operator="equal">
      <formula>0</formula>
    </cfRule>
  </conditionalFormatting>
  <conditionalFormatting sqref="J107">
    <cfRule type="cellIs" dxfId="205" priority="17" stopIfTrue="1" operator="equal">
      <formula>0</formula>
    </cfRule>
  </conditionalFormatting>
  <conditionalFormatting sqref="E114:F114">
    <cfRule type="cellIs" dxfId="204" priority="16" stopIfTrue="1" operator="equal">
      <formula>0</formula>
    </cfRule>
  </conditionalFormatting>
  <conditionalFormatting sqref="F15">
    <cfRule type="cellIs" dxfId="203" priority="11" stopIfTrue="1" operator="equal">
      <formula>"Чужди средства"</formula>
    </cfRule>
    <cfRule type="cellIs" dxfId="202" priority="12" stopIfTrue="1" operator="equal">
      <formula>"СЕС - ДМП"</formula>
    </cfRule>
    <cfRule type="cellIs" dxfId="201" priority="13" stopIfTrue="1" operator="equal">
      <formula>"СЕС - РА"</formula>
    </cfRule>
    <cfRule type="cellIs" dxfId="200" priority="14" stopIfTrue="1" operator="equal">
      <formula>"СЕС - ДЕС"</formula>
    </cfRule>
    <cfRule type="cellIs" dxfId="199" priority="15" stopIfTrue="1" operator="equal">
      <formula>"СЕС - КСФ"</formula>
    </cfRule>
  </conditionalFormatting>
  <conditionalFormatting sqref="B105">
    <cfRule type="cellIs" dxfId="198" priority="10" stopIfTrue="1" operator="notEqual">
      <formula>0</formula>
    </cfRule>
  </conditionalFormatting>
  <conditionalFormatting sqref="I11:J11">
    <cfRule type="cellIs" dxfId="197" priority="6" stopIfTrue="1" operator="between">
      <formula>1000000000000</formula>
      <formula>9999999999999990</formula>
    </cfRule>
    <cfRule type="cellIs" dxfId="196" priority="7" stopIfTrue="1" operator="between">
      <formula>10000000000</formula>
      <formula>999999999999</formula>
    </cfRule>
    <cfRule type="cellIs" dxfId="195" priority="8" stopIfTrue="1" operator="between">
      <formula>1000000</formula>
      <formula>99999999</formula>
    </cfRule>
    <cfRule type="cellIs" dxfId="194" priority="9" stopIfTrue="1" operator="between">
      <formula>100</formula>
      <formula>9999</formula>
    </cfRule>
  </conditionalFormatting>
  <conditionalFormatting sqref="E15">
    <cfRule type="cellIs" dxfId="193" priority="1" stopIfTrue="1" operator="equal">
      <formula>"Чужди средства"</formula>
    </cfRule>
    <cfRule type="cellIs" dxfId="192" priority="2" stopIfTrue="1" operator="equal">
      <formula>"СЕС - ДМП"</formula>
    </cfRule>
    <cfRule type="cellIs" dxfId="191" priority="3" stopIfTrue="1" operator="equal">
      <formula>"СЕС - РА"</formula>
    </cfRule>
    <cfRule type="cellIs" dxfId="190" priority="4" stopIfTrue="1" operator="equal">
      <formula>"СЕС - ДЕС"</formula>
    </cfRule>
    <cfRule type="cellIs" dxfId="189"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42" workbookViewId="0">
      <selection activeCell="J118" sqref="J118"/>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+[5]OTCHET!B9</f>
        <v>РИОСВ ПЛОВДИВ</v>
      </c>
      <c r="C11" s="22"/>
      <c r="D11" s="22"/>
      <c r="E11" s="23" t="s">
        <v>0</v>
      </c>
      <c r="F11" s="24">
        <f>[5]OTCHET!F9</f>
        <v>45412</v>
      </c>
      <c r="G11" s="25" t="s">
        <v>1</v>
      </c>
      <c r="H11" s="26">
        <f>+[5]OTCHET!H9</f>
        <v>471013</v>
      </c>
      <c r="I11" s="448">
        <f>+[5]OTCHET!I9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+[5]OTCHET!B12</f>
        <v>Министерство на околната среда и водите</v>
      </c>
      <c r="C13" s="31"/>
      <c r="D13" s="31"/>
      <c r="E13" s="35" t="str">
        <f>+[5]OTCHET!E12</f>
        <v>код по ЕБК:</v>
      </c>
      <c r="F13" s="36" t="str">
        <f>+[5]OTCHET!F12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+[5]OTCHET!E15</f>
        <v>33</v>
      </c>
      <c r="F15" s="41" t="str">
        <f>[5]OTCHET!F15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[5]OTCHET!E22+[5]OTCHET!E28+[5]OTCHET!E33+[5]OTCHET!E39+[5]OTCHET!E47+[5]OTCHET!E52+[5]OTCHET!E58+[5]OTCHET!E61+[5]OTCHET!E64+[5]OTCHET!E65+[5]OTCHET!E72+[5]OTCHET!E73</f>
        <v>0</v>
      </c>
      <c r="F23" s="111">
        <f t="shared" ref="F23:F88" si="1">+G23+H23+I23+J23</f>
        <v>0</v>
      </c>
      <c r="G23" s="112">
        <f>[5]OTCHET!G22+[5]OTCHET!G28+[5]OTCHET!G33+[5]OTCHET!G39+[5]OTCHET!G47+[5]OTCHET!G52+[5]OTCHET!G58+[5]OTCHET!G61+[5]OTCHET!G64+[5]OTCHET!G65+[5]OTCHET!G72+[5]OTCHET!G73</f>
        <v>0</v>
      </c>
      <c r="H23" s="113">
        <f>[5]OTCHET!H22+[5]OTCHET!H28+[5]OTCHET!H33+[5]OTCHET!H39+[5]OTCHET!H47+[5]OTCHET!H52+[5]OTCHET!H58+[5]OTCHET!H61+[5]OTCHET!H64+[5]OTCHET!H65+[5]OTCHET!H72+[5]OTCHET!H73</f>
        <v>0</v>
      </c>
      <c r="I23" s="113">
        <f>[5]OTCHET!I22+[5]OTCHET!I28+[5]OTCHET!I33+[5]OTCHET!I39+[5]OTCHET!I47+[5]OTCHET!I52+[5]OTCHET!I58+[5]OTCHET!I61+[5]OTCHET!I64+[5]OTCHET!I65+[5]OTCHET!I72+[5]OTCHET!I73</f>
        <v>0</v>
      </c>
      <c r="J23" s="114">
        <f>[5]OTCHET!J22+[5]OTCHET!J28+[5]OTCHET!J33+[5]OTCHET!J39+[5]OTCHET!J47+[5]OTCHET!J52+[5]OTCHET!J58+[5]OTCHET!J61+[5]OTCHET!J64+[5]OTCHET!J65+[5]OTCHET!J72+[5]OTCHET!J73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[5]OTCHET!E74</f>
        <v>0</v>
      </c>
      <c r="F26" s="133">
        <f t="shared" si="1"/>
        <v>0</v>
      </c>
      <c r="G26" s="134">
        <f>[5]OTCHET!G74</f>
        <v>0</v>
      </c>
      <c r="H26" s="135">
        <f>[5]OTCHET!H74</f>
        <v>0</v>
      </c>
      <c r="I26" s="135">
        <f>[5]OTCHET!I74</f>
        <v>0</v>
      </c>
      <c r="J26" s="136">
        <f>[5]OTCHET!J74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[5]OTCHET!E75</f>
        <v>0</v>
      </c>
      <c r="F27" s="140">
        <f t="shared" si="1"/>
        <v>0</v>
      </c>
      <c r="G27" s="141">
        <f>[5]OTCHET!G75</f>
        <v>0</v>
      </c>
      <c r="H27" s="142">
        <f>[5]OTCHET!H75</f>
        <v>0</v>
      </c>
      <c r="I27" s="142">
        <f>[5]OTCHET!I75</f>
        <v>0</v>
      </c>
      <c r="J27" s="143">
        <f>[5]OTCHET!J75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[5]OTCHET!E77</f>
        <v>0</v>
      </c>
      <c r="F28" s="148">
        <f t="shared" si="1"/>
        <v>0</v>
      </c>
      <c r="G28" s="149">
        <f>[5]OTCHET!G77</f>
        <v>0</v>
      </c>
      <c r="H28" s="150">
        <f>[5]OTCHET!H77</f>
        <v>0</v>
      </c>
      <c r="I28" s="150">
        <f>[5]OTCHET!I77</f>
        <v>0</v>
      </c>
      <c r="J28" s="151">
        <f>[5]OTCHET!J77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+[5]OTCHET!E78+[5]OTCHET!E79</f>
        <v>0</v>
      </c>
      <c r="F29" s="156">
        <f t="shared" si="1"/>
        <v>0</v>
      </c>
      <c r="G29" s="157">
        <f>+[5]OTCHET!G78+[5]OTCHET!G79</f>
        <v>0</v>
      </c>
      <c r="H29" s="158">
        <f>+[5]OTCHET!H78+[5]OTCHET!H79</f>
        <v>0</v>
      </c>
      <c r="I29" s="158">
        <f>+[5]OTCHET!I78+[5]OTCHET!I79</f>
        <v>0</v>
      </c>
      <c r="J29" s="159">
        <f>+[5]OTCHET!J78+[5]OTCHET!J79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[5]OTCHET!E90+[5]OTCHET!E93+[5]OTCHET!E94</f>
        <v>0</v>
      </c>
      <c r="F30" s="162">
        <f t="shared" si="1"/>
        <v>0</v>
      </c>
      <c r="G30" s="163">
        <f>[5]OTCHET!G90+[5]OTCHET!G93+[5]OTCHET!G94</f>
        <v>0</v>
      </c>
      <c r="H30" s="164">
        <f>[5]OTCHET!H90+[5]OTCHET!H93+[5]OTCHET!H94</f>
        <v>0</v>
      </c>
      <c r="I30" s="164">
        <f>[5]OTCHET!I90+[5]OTCHET!I93+[5]OTCHET!I94</f>
        <v>0</v>
      </c>
      <c r="J30" s="165">
        <f>[5]OTCHET!J90+[5]OTCHET!J93+[5]OTCHET!J94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[5]OTCHET!E106</f>
        <v>0</v>
      </c>
      <c r="F31" s="168">
        <f t="shared" si="1"/>
        <v>0</v>
      </c>
      <c r="G31" s="169">
        <f>[5]OTCHET!G106</f>
        <v>0</v>
      </c>
      <c r="H31" s="170">
        <f>[5]OTCHET!H106</f>
        <v>0</v>
      </c>
      <c r="I31" s="170">
        <f>[5]OTCHET!I106</f>
        <v>0</v>
      </c>
      <c r="J31" s="171">
        <f>[5]OTCHET!J106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[5]OTCHET!E110+[5]OTCHET!E119+[5]OTCHET!E135+[5]OTCHET!E136</f>
        <v>0</v>
      </c>
      <c r="F32" s="168">
        <f t="shared" si="1"/>
        <v>0</v>
      </c>
      <c r="G32" s="169">
        <f>[5]OTCHET!G110+[5]OTCHET!G119+[5]OTCHET!G135+[5]OTCHET!G136</f>
        <v>0</v>
      </c>
      <c r="H32" s="170">
        <f>[5]OTCHET!H110+[5]OTCHET!H119+[5]OTCHET!H135+[5]OTCHET!H136</f>
        <v>0</v>
      </c>
      <c r="I32" s="170">
        <f>[5]OTCHET!I110+[5]OTCHET!I119+[5]OTCHET!I135+[5]OTCHET!I136</f>
        <v>0</v>
      </c>
      <c r="J32" s="171">
        <f>[5]OTCHET!J110+[5]OTCHET!J119+[5]OTCHET!J135+[5]OTCHET!J136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[5]OTCHET!E123</f>
        <v>0</v>
      </c>
      <c r="F33" s="120">
        <f t="shared" si="1"/>
        <v>0</v>
      </c>
      <c r="G33" s="121">
        <f>[5]OTCHET!G123</f>
        <v>0</v>
      </c>
      <c r="H33" s="122">
        <f>[5]OTCHET!H123</f>
        <v>0</v>
      </c>
      <c r="I33" s="122">
        <f>[5]OTCHET!I123</f>
        <v>0</v>
      </c>
      <c r="J33" s="123">
        <f>[5]OTCHET!J123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+[5]OTCHET!E137</f>
        <v>0</v>
      </c>
      <c r="F36" s="191">
        <f t="shared" si="1"/>
        <v>0</v>
      </c>
      <c r="G36" s="192">
        <f>+[5]OTCHET!G137</f>
        <v>0</v>
      </c>
      <c r="H36" s="193">
        <f>+[5]OTCHET!H137</f>
        <v>0</v>
      </c>
      <c r="I36" s="193">
        <f>+[5]OTCHET!I137</f>
        <v>0</v>
      </c>
      <c r="J36" s="194">
        <f>+[5]OTCHET!J137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[5]OTCHET!E140+[5]OTCHET!E149+[5]OTCHET!E158</f>
        <v>0</v>
      </c>
      <c r="F37" s="199">
        <f t="shared" si="1"/>
        <v>0</v>
      </c>
      <c r="G37" s="200">
        <f>[5]OTCHET!G140+[5]OTCHET!G149+[5]OTCHET!G158</f>
        <v>0</v>
      </c>
      <c r="H37" s="201">
        <f>[5]OTCHET!H140+[5]OTCHET!H149+[5]OTCHET!H158</f>
        <v>0</v>
      </c>
      <c r="I37" s="201">
        <f>[5]OTCHET!I140+[5]OTCHET!I149+[5]OTCHET!I158</f>
        <v>0</v>
      </c>
      <c r="J37" s="202">
        <f>[5]OTCHET!J140+[5]OTCHET!J149+[5]OTCHET!J158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[5]OTCHET!E187</f>
        <v>0</v>
      </c>
      <c r="F40" s="229">
        <f t="shared" si="1"/>
        <v>0</v>
      </c>
      <c r="G40" s="230">
        <f>[5]OTCHET!G187</f>
        <v>0</v>
      </c>
      <c r="H40" s="231">
        <f>[5]OTCHET!H187</f>
        <v>0</v>
      </c>
      <c r="I40" s="231">
        <f>[5]OTCHET!I187</f>
        <v>0</v>
      </c>
      <c r="J40" s="232">
        <f>[5]OTCHET!J187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[5]OTCHET!E190</f>
        <v>0</v>
      </c>
      <c r="F41" s="237">
        <f t="shared" si="1"/>
        <v>0</v>
      </c>
      <c r="G41" s="238">
        <f>[5]OTCHET!G190</f>
        <v>0</v>
      </c>
      <c r="H41" s="239">
        <f>[5]OTCHET!H190</f>
        <v>0</v>
      </c>
      <c r="I41" s="239">
        <f>[5]OTCHET!I190</f>
        <v>0</v>
      </c>
      <c r="J41" s="240">
        <f>[5]OTCHET!J190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+[5]OTCHET!E196+[5]OTCHET!E204</f>
        <v>0</v>
      </c>
      <c r="F42" s="244">
        <f t="shared" si="1"/>
        <v>0</v>
      </c>
      <c r="G42" s="245">
        <f>+[5]OTCHET!G196+[5]OTCHET!G204</f>
        <v>0</v>
      </c>
      <c r="H42" s="246">
        <f>+[5]OTCHET!H196+[5]OTCHET!H204</f>
        <v>0</v>
      </c>
      <c r="I42" s="246">
        <f>+[5]OTCHET!I196+[5]OTCHET!I204</f>
        <v>0</v>
      </c>
      <c r="J42" s="247">
        <f>+[5]OTCHET!J196+[5]OTCHET!J204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+[5]OTCHET!E205+[5]OTCHET!E223+[5]OTCHET!E274</f>
        <v>0</v>
      </c>
      <c r="F43" s="250">
        <f t="shared" si="1"/>
        <v>0</v>
      </c>
      <c r="G43" s="251">
        <f>+[5]OTCHET!G205+[5]OTCHET!G223+[5]OTCHET!G274</f>
        <v>0</v>
      </c>
      <c r="H43" s="252">
        <f>+[5]OTCHET!H205+[5]OTCHET!H223+[5]OTCHET!H274</f>
        <v>0</v>
      </c>
      <c r="I43" s="252">
        <f>+[5]OTCHET!I205+[5]OTCHET!I223+[5]OTCHET!I274</f>
        <v>0</v>
      </c>
      <c r="J43" s="253">
        <f>+[5]OTCHET!J205+[5]OTCHET!J223+[5]OTCHET!J274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+[5]OTCHET!E227+[5]OTCHET!E233+[5]OTCHET!E236+[5]OTCHET!E237+[5]OTCHET!E238+[5]OTCHET!E239+[5]OTCHET!E243</f>
        <v>0</v>
      </c>
      <c r="F44" s="120">
        <f t="shared" si="1"/>
        <v>0</v>
      </c>
      <c r="G44" s="121">
        <f>+[5]OTCHET!G227+[5]OTCHET!G233+[5]OTCHET!G236+[5]OTCHET!G237+[5]OTCHET!G238+[5]OTCHET!G239+[5]OTCHET!G243</f>
        <v>0</v>
      </c>
      <c r="H44" s="122">
        <f>+[5]OTCHET!H227+[5]OTCHET!H233+[5]OTCHET!H236+[5]OTCHET!H237+[5]OTCHET!H238+[5]OTCHET!H239+[5]OTCHET!H243</f>
        <v>0</v>
      </c>
      <c r="I44" s="122">
        <f>+[5]OTCHET!I227+[5]OTCHET!I233+[5]OTCHET!I236+[5]OTCHET!I237+[5]OTCHET!I238+[5]OTCHET!I239+[5]OTCHET!I243</f>
        <v>0</v>
      </c>
      <c r="J44" s="123">
        <f>+[5]OTCHET!J227+[5]OTCHET!J233+[5]OTCHET!J236+[5]OTCHET!J237+[5]OTCHET!J238+[5]OTCHET!J239+[5]OTCHET!J243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+[5]OTCHET!E236+[5]OTCHET!E237+[5]OTCHET!E238+[5]OTCHET!E239+[5]OTCHET!E246+[5]OTCHET!E247+[5]OTCHET!E251</f>
        <v>0</v>
      </c>
      <c r="F45" s="256">
        <f t="shared" si="1"/>
        <v>0</v>
      </c>
      <c r="G45" s="257">
        <f>+[5]OTCHET!G236+[5]OTCHET!G237+[5]OTCHET!G238+[5]OTCHET!G239+[5]OTCHET!G246+[5]OTCHET!G247+[5]OTCHET!G251</f>
        <v>0</v>
      </c>
      <c r="H45" s="258">
        <f>+[5]OTCHET!H236+[5]OTCHET!H237+[5]OTCHET!H238+[5]OTCHET!H239+[5]OTCHET!H246+[5]OTCHET!H247+[5]OTCHET!H251</f>
        <v>0</v>
      </c>
      <c r="I45" s="259">
        <f>+[5]OTCHET!I236+[5]OTCHET!I237+[5]OTCHET!I238+[5]OTCHET!I239+[5]OTCHET!I246+[5]OTCHET!I247+[5]OTCHET!I251</f>
        <v>0</v>
      </c>
      <c r="J45" s="260">
        <f>+[5]OTCHET!J236+[5]OTCHET!J237+[5]OTCHET!J238+[5]OTCHET!J239+[5]OTCHET!J246+[5]OTCHET!J247+[5]OTCHET!J251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+[5]OTCHET!E258+[5]OTCHET!E259+[5]OTCHET!E260+[5]OTCHET!E261</f>
        <v>0</v>
      </c>
      <c r="F46" s="250">
        <f t="shared" si="1"/>
        <v>0</v>
      </c>
      <c r="G46" s="251">
        <f>+[5]OTCHET!G258+[5]OTCHET!G259+[5]OTCHET!G260+[5]OTCHET!G261</f>
        <v>0</v>
      </c>
      <c r="H46" s="252">
        <f>+[5]OTCHET!H258+[5]OTCHET!H259+[5]OTCHET!H260+[5]OTCHET!H261</f>
        <v>0</v>
      </c>
      <c r="I46" s="252">
        <f>+[5]OTCHET!I258+[5]OTCHET!I259+[5]OTCHET!I260+[5]OTCHET!I261</f>
        <v>0</v>
      </c>
      <c r="J46" s="253">
        <f>+[5]OTCHET!J258+[5]OTCHET!J259+[5]OTCHET!J260+[5]OTCHET!J261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+[5]OTCHET!E259</f>
        <v>0</v>
      </c>
      <c r="F47" s="256">
        <f t="shared" si="1"/>
        <v>0</v>
      </c>
      <c r="G47" s="257">
        <f>+[5]OTCHET!G259</f>
        <v>0</v>
      </c>
      <c r="H47" s="258">
        <f>+[5]OTCHET!H259</f>
        <v>0</v>
      </c>
      <c r="I47" s="259">
        <f>+[5]OTCHET!I259</f>
        <v>0</v>
      </c>
      <c r="J47" s="260">
        <f>+[5]OTCHET!J259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+[5]OTCHET!E268+[5]OTCHET!E272+[5]OTCHET!E273</f>
        <v>0</v>
      </c>
      <c r="F48" s="168">
        <f t="shared" si="1"/>
        <v>0</v>
      </c>
      <c r="G48" s="163">
        <f>+[5]OTCHET!G268+[5]OTCHET!G272+[5]OTCHET!G273</f>
        <v>0</v>
      </c>
      <c r="H48" s="164">
        <f>+[5]OTCHET!H268+[5]OTCHET!H272+[5]OTCHET!H273</f>
        <v>0</v>
      </c>
      <c r="I48" s="164">
        <f>+[5]OTCHET!I268+[5]OTCHET!I272+[5]OTCHET!I273</f>
        <v>0</v>
      </c>
      <c r="J48" s="165">
        <f>+[5]OTCHET!J268+[5]OTCHET!J272+[5]OTCHET!J273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[5]OTCHET!E278+[5]OTCHET!E279+[5]OTCHET!E287+[5]OTCHET!E290</f>
        <v>0</v>
      </c>
      <c r="F49" s="168">
        <f t="shared" si="1"/>
        <v>0</v>
      </c>
      <c r="G49" s="169">
        <f>[5]OTCHET!G278+[5]OTCHET!G279+[5]OTCHET!G287+[5]OTCHET!G290</f>
        <v>0</v>
      </c>
      <c r="H49" s="170">
        <f>[5]OTCHET!H278+[5]OTCHET!H279+[5]OTCHET!H287+[5]OTCHET!H290</f>
        <v>0</v>
      </c>
      <c r="I49" s="170">
        <f>[5]OTCHET!I278+[5]OTCHET!I279+[5]OTCHET!I287+[5]OTCHET!I290</f>
        <v>0</v>
      </c>
      <c r="J49" s="171">
        <f>[5]OTCHET!J278+[5]OTCHET!J279+[5]OTCHET!J287+[5]OTCHET!J290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+[5]OTCHET!E291</f>
        <v>0</v>
      </c>
      <c r="F50" s="168">
        <f t="shared" si="1"/>
        <v>0</v>
      </c>
      <c r="G50" s="169">
        <f>+[5]OTCHET!G291</f>
        <v>0</v>
      </c>
      <c r="H50" s="170">
        <f>+[5]OTCHET!H291</f>
        <v>0</v>
      </c>
      <c r="I50" s="170">
        <f>+[5]OTCHET!I291</f>
        <v>0</v>
      </c>
      <c r="J50" s="171">
        <f>+[5]OTCHET!J291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+[5]OTCHET!E275</f>
        <v>0</v>
      </c>
      <c r="F51" s="120">
        <f>+G51+H51+I51+J51</f>
        <v>0</v>
      </c>
      <c r="G51" s="121">
        <f>+[5]OTCHET!G275</f>
        <v>0</v>
      </c>
      <c r="H51" s="122">
        <f>+[5]OTCHET!H275</f>
        <v>0</v>
      </c>
      <c r="I51" s="122">
        <f>+[5]OTCHET!I275</f>
        <v>0</v>
      </c>
      <c r="J51" s="123">
        <f>+[5]OTCHET!J275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+[5]OTCHET!E296</f>
        <v>0</v>
      </c>
      <c r="F52" s="120">
        <f t="shared" si="1"/>
        <v>0</v>
      </c>
      <c r="G52" s="121">
        <f>+[5]OTCHET!G296</f>
        <v>0</v>
      </c>
      <c r="H52" s="122">
        <f>+[5]OTCHET!H296</f>
        <v>0</v>
      </c>
      <c r="I52" s="122">
        <f>+[5]OTCHET!I296</f>
        <v>0</v>
      </c>
      <c r="J52" s="123">
        <f>+[5]OTCHET!J296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[5]OTCHET!E297</f>
        <v>0</v>
      </c>
      <c r="F53" s="267">
        <f t="shared" si="1"/>
        <v>0</v>
      </c>
      <c r="G53" s="268">
        <f>[5]OTCHET!G297</f>
        <v>0</v>
      </c>
      <c r="H53" s="269">
        <f>[5]OTCHET!H297</f>
        <v>0</v>
      </c>
      <c r="I53" s="269">
        <f>[5]OTCHET!I297</f>
        <v>0</v>
      </c>
      <c r="J53" s="270">
        <f>[5]OTCHET!J297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[5]OTCHET!E299</f>
        <v>0</v>
      </c>
      <c r="F54" s="275">
        <f t="shared" si="1"/>
        <v>0</v>
      </c>
      <c r="G54" s="276">
        <f>[5]OTCHET!G299</f>
        <v>0</v>
      </c>
      <c r="H54" s="277">
        <f>[5]OTCHET!H299</f>
        <v>0</v>
      </c>
      <c r="I54" s="277">
        <f>[5]OTCHET!I299</f>
        <v>0</v>
      </c>
      <c r="J54" s="278">
        <f>[5]OTCHET!J299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+[5]OTCHET!E300</f>
        <v>0</v>
      </c>
      <c r="F55" s="284">
        <f t="shared" si="1"/>
        <v>0</v>
      </c>
      <c r="G55" s="285">
        <f>+[5]OTCHET!G300</f>
        <v>0</v>
      </c>
      <c r="H55" s="286">
        <f>+[5]OTCHET!H300</f>
        <v>0</v>
      </c>
      <c r="I55" s="286">
        <f>+[5]OTCHET!I300</f>
        <v>0</v>
      </c>
      <c r="J55" s="287">
        <f>+[5]OTCHET!J300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-1658522</v>
      </c>
      <c r="G56" s="294">
        <f t="shared" si="5"/>
        <v>-1658522</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+[5]OTCHET!E364+[5]OTCHET!E378+[5]OTCHET!E391</f>
        <v>0</v>
      </c>
      <c r="F57" s="299">
        <f t="shared" si="1"/>
        <v>0</v>
      </c>
      <c r="G57" s="300">
        <f>+[5]OTCHET!G364+[5]OTCHET!G378+[5]OTCHET!G391</f>
        <v>0</v>
      </c>
      <c r="H57" s="301">
        <f>+[5]OTCHET!H364+[5]OTCHET!H378+[5]OTCHET!H391</f>
        <v>0</v>
      </c>
      <c r="I57" s="301">
        <f>+[5]OTCHET!I364+[5]OTCHET!I378+[5]OTCHET!I391</f>
        <v>0</v>
      </c>
      <c r="J57" s="302">
        <f>+[5]OTCHET!J364+[5]OTCHET!J378+[5]OTCHET!J391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+[5]OTCHET!E386+[5]OTCHET!E394+[5]OTCHET!E399+[5]OTCHET!E402+[5]OTCHET!E405+[5]OTCHET!E408+[5]OTCHET!E409+[5]OTCHET!E412+[5]OTCHET!E425+[5]OTCHET!E426+[5]OTCHET!E427+[5]OTCHET!E428+[5]OTCHET!E429</f>
        <v>0</v>
      </c>
      <c r="F58" s="304">
        <f t="shared" si="1"/>
        <v>-1658522</v>
      </c>
      <c r="G58" s="305">
        <f>+[5]OTCHET!G386+[5]OTCHET!G394+[5]OTCHET!G399+[5]OTCHET!G402+[5]OTCHET!G405+[5]OTCHET!G408+[5]OTCHET!G409+[5]OTCHET!G412+[5]OTCHET!G425+[5]OTCHET!G426+[5]OTCHET!G427+[5]OTCHET!G428+[5]OTCHET!G429</f>
        <v>-1658522</v>
      </c>
      <c r="H58" s="306">
        <f>+[5]OTCHET!H386+[5]OTCHET!H394+[5]OTCHET!H399+[5]OTCHET!H402+[5]OTCHET!H405+[5]OTCHET!H408+[5]OTCHET!H409+[5]OTCHET!H412+[5]OTCHET!H425+[5]OTCHET!H426+[5]OTCHET!H427+[5]OTCHET!H428+[5]OTCHET!H429</f>
        <v>0</v>
      </c>
      <c r="I58" s="306">
        <f>+[5]OTCHET!I386+[5]OTCHET!I394+[5]OTCHET!I399+[5]OTCHET!I402+[5]OTCHET!I405+[5]OTCHET!I408+[5]OTCHET!I409+[5]OTCHET!I412+[5]OTCHET!I425+[5]OTCHET!I426+[5]OTCHET!I427+[5]OTCHET!I428+[5]OTCHET!I429</f>
        <v>0</v>
      </c>
      <c r="J58" s="307">
        <f>+[5]OTCHET!J386+[5]OTCHET!J394+[5]OTCHET!J399+[5]OTCHET!J402+[5]OTCHET!J405+[5]OTCHET!J408+[5]OTCHET!J409+[5]OTCHET!J412+[5]OTCHET!J425+[5]OTCHET!J426+[5]OTCHET!J427+[5]OTCHET!J428+[5]OTCHET!J429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+[5]OTCHET!E425+[5]OTCHET!E426+[5]OTCHET!E427+[5]OTCHET!E428+[5]OTCHET!E429</f>
        <v>0</v>
      </c>
      <c r="F59" s="309">
        <f t="shared" si="1"/>
        <v>0</v>
      </c>
      <c r="G59" s="310">
        <f>+[5]OTCHET!G425+[5]OTCHET!G426+[5]OTCHET!G427+[5]OTCHET!G428+[5]OTCHET!G429</f>
        <v>0</v>
      </c>
      <c r="H59" s="311">
        <f>+[5]OTCHET!H425+[5]OTCHET!H426+[5]OTCHET!H427+[5]OTCHET!H428+[5]OTCHET!H429</f>
        <v>0</v>
      </c>
      <c r="I59" s="311">
        <f>+[5]OTCHET!I425+[5]OTCHET!I426+[5]OTCHET!I427+[5]OTCHET!I428+[5]OTCHET!I429</f>
        <v>0</v>
      </c>
      <c r="J59" s="312">
        <f>+[5]OTCHET!J425+[5]OTCHET!J426+[5]OTCHET!J427+[5]OTCHET!J428+[5]OTCHET!J429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[5]OTCHET!E408</f>
        <v>0</v>
      </c>
      <c r="F60" s="316">
        <f t="shared" si="1"/>
        <v>0</v>
      </c>
      <c r="G60" s="317">
        <f>[5]OTCHET!G408</f>
        <v>0</v>
      </c>
      <c r="H60" s="318">
        <f>[5]OTCHET!H408</f>
        <v>0</v>
      </c>
      <c r="I60" s="318">
        <f>[5]OTCHET!I408</f>
        <v>0</v>
      </c>
      <c r="J60" s="319">
        <f>[5]OTCHET!J408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[5]OTCHET!E415</f>
        <v>0</v>
      </c>
      <c r="F62" s="199">
        <f t="shared" si="1"/>
        <v>0</v>
      </c>
      <c r="G62" s="200">
        <f>[5]OTCHET!G415</f>
        <v>0</v>
      </c>
      <c r="H62" s="201">
        <f>[5]OTCHET!H415</f>
        <v>0</v>
      </c>
      <c r="I62" s="201">
        <f>[5]OTCHET!I415</f>
        <v>0</v>
      </c>
      <c r="J62" s="202">
        <f>[5]OTCHET!J415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+[5]OTCHET!E252</f>
        <v>0</v>
      </c>
      <c r="F63" s="328">
        <f t="shared" si="1"/>
        <v>0</v>
      </c>
      <c r="G63" s="329">
        <f>+[5]OTCHET!G252</f>
        <v>0</v>
      </c>
      <c r="H63" s="330">
        <f>+[5]OTCHET!H252</f>
        <v>0</v>
      </c>
      <c r="I63" s="330">
        <f>+[5]OTCHET!I252</f>
        <v>0</v>
      </c>
      <c r="J63" s="331">
        <f>+[5]OTCHET!J252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-1658522</v>
      </c>
      <c r="G64" s="337">
        <f t="shared" si="6"/>
        <v>-1658522</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1658522</v>
      </c>
      <c r="G66" s="349">
        <f t="shared" ref="G66:L66" si="8">SUM(+G68+G76+G77+G84+G85+G86+G89+G90+G91+G92+G93+G94+G95)</f>
        <v>1658522</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+[5]OTCHET!E485+[5]OTCHET!E486+[5]OTCHET!E489+[5]OTCHET!E490+[5]OTCHET!E493+[5]OTCHET!E494+[5]OTCHET!E498</f>
        <v>0</v>
      </c>
      <c r="F69" s="367">
        <f t="shared" si="1"/>
        <v>0</v>
      </c>
      <c r="G69" s="368">
        <f>+[5]OTCHET!G485+[5]OTCHET!G486+[5]OTCHET!G489+[5]OTCHET!G490+[5]OTCHET!G493+[5]OTCHET!G494+[5]OTCHET!G498</f>
        <v>0</v>
      </c>
      <c r="H69" s="369">
        <f>+[5]OTCHET!H485+[5]OTCHET!H486+[5]OTCHET!H489+[5]OTCHET!H490+[5]OTCHET!H493+[5]OTCHET!H494+[5]OTCHET!H498</f>
        <v>0</v>
      </c>
      <c r="I69" s="369">
        <f>+[5]OTCHET!I485+[5]OTCHET!I486+[5]OTCHET!I489+[5]OTCHET!I490+[5]OTCHET!I493+[5]OTCHET!I494+[5]OTCHET!I498</f>
        <v>0</v>
      </c>
      <c r="J69" s="370">
        <f>+[5]OTCHET!J485+[5]OTCHET!J486+[5]OTCHET!J489+[5]OTCHET!J490+[5]OTCHET!J493+[5]OTCHET!J494+[5]OTCHET!J498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+[5]OTCHET!E487+[5]OTCHET!E488+[5]OTCHET!E491+[5]OTCHET!E492+[5]OTCHET!E495+[5]OTCHET!E496+[5]OTCHET!E497+[5]OTCHET!E499</f>
        <v>0</v>
      </c>
      <c r="F70" s="375">
        <f t="shared" si="1"/>
        <v>0</v>
      </c>
      <c r="G70" s="376">
        <f>+[5]OTCHET!G487+[5]OTCHET!G488+[5]OTCHET!G491+[5]OTCHET!G492+[5]OTCHET!G495+[5]OTCHET!G496+[5]OTCHET!G497+[5]OTCHET!G499</f>
        <v>0</v>
      </c>
      <c r="H70" s="377">
        <f>+[5]OTCHET!H487+[5]OTCHET!H488+[5]OTCHET!H491+[5]OTCHET!H492+[5]OTCHET!H495+[5]OTCHET!H496+[5]OTCHET!H497+[5]OTCHET!H499</f>
        <v>0</v>
      </c>
      <c r="I70" s="377">
        <f>+[5]OTCHET!I487+[5]OTCHET!I488+[5]OTCHET!I491+[5]OTCHET!I492+[5]OTCHET!I495+[5]OTCHET!I496+[5]OTCHET!I497+[5]OTCHET!I499</f>
        <v>0</v>
      </c>
      <c r="J70" s="378">
        <f>+[5]OTCHET!J487+[5]OTCHET!J488+[5]OTCHET!J491+[5]OTCHET!J492+[5]OTCHET!J495+[5]OTCHET!J496+[5]OTCHET!J497+[5]OTCHET!J499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+[5]OTCHET!E500</f>
        <v>0</v>
      </c>
      <c r="F71" s="375">
        <f t="shared" si="1"/>
        <v>0</v>
      </c>
      <c r="G71" s="376">
        <f>+[5]OTCHET!G500</f>
        <v>0</v>
      </c>
      <c r="H71" s="377">
        <f>+[5]OTCHET!H500</f>
        <v>0</v>
      </c>
      <c r="I71" s="377">
        <f>+[5]OTCHET!I500</f>
        <v>0</v>
      </c>
      <c r="J71" s="378">
        <f>+[5]OTCHET!J500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+[5]OTCHET!E505</f>
        <v>0</v>
      </c>
      <c r="F72" s="375">
        <f t="shared" si="1"/>
        <v>0</v>
      </c>
      <c r="G72" s="376">
        <f>+[5]OTCHET!G505</f>
        <v>0</v>
      </c>
      <c r="H72" s="377">
        <f>+[5]OTCHET!H505</f>
        <v>0</v>
      </c>
      <c r="I72" s="377">
        <f>+[5]OTCHET!I505</f>
        <v>0</v>
      </c>
      <c r="J72" s="378">
        <f>+[5]OTCHET!J505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+[5]OTCHET!E545</f>
        <v>0</v>
      </c>
      <c r="F73" s="375">
        <f t="shared" si="1"/>
        <v>0</v>
      </c>
      <c r="G73" s="376">
        <f>+[5]OTCHET!G545</f>
        <v>0</v>
      </c>
      <c r="H73" s="377">
        <f>+[5]OTCHET!H545</f>
        <v>0</v>
      </c>
      <c r="I73" s="377">
        <f>+[5]OTCHET!I545</f>
        <v>0</v>
      </c>
      <c r="J73" s="378">
        <f>+[5]OTCHET!J545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+[5]OTCHET!E584+[5]OTCHET!E585</f>
        <v>0</v>
      </c>
      <c r="F74" s="375">
        <f t="shared" si="1"/>
        <v>0</v>
      </c>
      <c r="G74" s="376">
        <f>+[5]OTCHET!G584+[5]OTCHET!G585</f>
        <v>0</v>
      </c>
      <c r="H74" s="377">
        <f>+[5]OTCHET!H584+[5]OTCHET!H585</f>
        <v>0</v>
      </c>
      <c r="I74" s="377">
        <f>+[5]OTCHET!I584+[5]OTCHET!I585</f>
        <v>0</v>
      </c>
      <c r="J74" s="378">
        <f>+[5]OTCHET!J584+[5]OTCHET!J585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+[5]OTCHET!E586+[5]OTCHET!E587+[5]OTCHET!E588</f>
        <v>0</v>
      </c>
      <c r="F75" s="382">
        <f t="shared" si="1"/>
        <v>0</v>
      </c>
      <c r="G75" s="383">
        <f>+[5]OTCHET!G586+[5]OTCHET!G587+[5]OTCHET!G588</f>
        <v>0</v>
      </c>
      <c r="H75" s="384">
        <f>+[5]OTCHET!H586+[5]OTCHET!H587+[5]OTCHET!H588</f>
        <v>0</v>
      </c>
      <c r="I75" s="384">
        <f>+[5]OTCHET!I586+[5]OTCHET!I587+[5]OTCHET!I588</f>
        <v>0</v>
      </c>
      <c r="J75" s="385">
        <f>+[5]OTCHET!J586+[5]OTCHET!J587+[5]OTCHET!J588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[5]OTCHET!E464</f>
        <v>0</v>
      </c>
      <c r="F76" s="299">
        <f t="shared" si="1"/>
        <v>0</v>
      </c>
      <c r="G76" s="300">
        <f>[5]OTCHET!G464</f>
        <v>0</v>
      </c>
      <c r="H76" s="301">
        <f>[5]OTCHET!H464</f>
        <v>0</v>
      </c>
      <c r="I76" s="301">
        <f>[5]OTCHET!I464</f>
        <v>0</v>
      </c>
      <c r="J76" s="302">
        <f>[5]OTCHET!J464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+[5]OTCHET!E469+[5]OTCHET!E472</f>
        <v>0</v>
      </c>
      <c r="F78" s="367">
        <f t="shared" si="1"/>
        <v>0</v>
      </c>
      <c r="G78" s="368">
        <f>+[5]OTCHET!G469+[5]OTCHET!G472</f>
        <v>0</v>
      </c>
      <c r="H78" s="369">
        <f>+[5]OTCHET!H469+[5]OTCHET!H472</f>
        <v>0</v>
      </c>
      <c r="I78" s="369">
        <f>+[5]OTCHET!I469+[5]OTCHET!I472</f>
        <v>0</v>
      </c>
      <c r="J78" s="370">
        <f>+[5]OTCHET!J469+[5]OTCHET!J472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+[5]OTCHET!E470+[5]OTCHET!E473</f>
        <v>0</v>
      </c>
      <c r="F79" s="375">
        <f t="shared" si="1"/>
        <v>0</v>
      </c>
      <c r="G79" s="376">
        <f>+[5]OTCHET!G470+[5]OTCHET!G473</f>
        <v>0</v>
      </c>
      <c r="H79" s="377">
        <f>+[5]OTCHET!H470+[5]OTCHET!H473</f>
        <v>0</v>
      </c>
      <c r="I79" s="377">
        <f>+[5]OTCHET!I470+[5]OTCHET!I473</f>
        <v>0</v>
      </c>
      <c r="J79" s="378">
        <f>+[5]OTCHET!J470+[5]OTCHET!J473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[5]OTCHET!E474</f>
        <v>0</v>
      </c>
      <c r="F80" s="375">
        <f t="shared" si="1"/>
        <v>0</v>
      </c>
      <c r="G80" s="376">
        <f>[5]OTCHET!G474</f>
        <v>0</v>
      </c>
      <c r="H80" s="377">
        <f>[5]OTCHET!H474</f>
        <v>0</v>
      </c>
      <c r="I80" s="377">
        <f>[5]OTCHET!I474</f>
        <v>0</v>
      </c>
      <c r="J80" s="378">
        <f>[5]OTCHET!J474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+[5]OTCHET!E482</f>
        <v>0</v>
      </c>
      <c r="F82" s="375">
        <f t="shared" si="1"/>
        <v>0</v>
      </c>
      <c r="G82" s="376">
        <f>+[5]OTCHET!G482</f>
        <v>0</v>
      </c>
      <c r="H82" s="377">
        <f>+[5]OTCHET!H482</f>
        <v>0</v>
      </c>
      <c r="I82" s="377">
        <f>+[5]OTCHET!I482</f>
        <v>0</v>
      </c>
      <c r="J82" s="378">
        <f>+[5]OTCHET!J482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+[5]OTCHET!E483</f>
        <v>0</v>
      </c>
      <c r="F83" s="382">
        <f t="shared" si="1"/>
        <v>0</v>
      </c>
      <c r="G83" s="383">
        <f>+[5]OTCHET!G483</f>
        <v>0</v>
      </c>
      <c r="H83" s="384">
        <f>+[5]OTCHET!H483</f>
        <v>0</v>
      </c>
      <c r="I83" s="384">
        <f>+[5]OTCHET!I483</f>
        <v>0</v>
      </c>
      <c r="J83" s="385">
        <f>+[5]OTCHET!J483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[5]OTCHET!E538</f>
        <v>0</v>
      </c>
      <c r="F84" s="299">
        <f t="shared" si="1"/>
        <v>0</v>
      </c>
      <c r="G84" s="300">
        <f>[5]OTCHET!G538</f>
        <v>0</v>
      </c>
      <c r="H84" s="301">
        <f>[5]OTCHET!H538</f>
        <v>0</v>
      </c>
      <c r="I84" s="301">
        <f>[5]OTCHET!I538</f>
        <v>0</v>
      </c>
      <c r="J84" s="302">
        <f>[5]OTCHET!J538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[5]OTCHET!E539</f>
        <v>0</v>
      </c>
      <c r="F85" s="304">
        <f t="shared" si="1"/>
        <v>0</v>
      </c>
      <c r="G85" s="305">
        <f>[5]OTCHET!G539</f>
        <v>0</v>
      </c>
      <c r="H85" s="306">
        <f>[5]OTCHET!H539</f>
        <v>0</v>
      </c>
      <c r="I85" s="306">
        <f>[5]OTCHET!I539</f>
        <v>0</v>
      </c>
      <c r="J85" s="307">
        <f>[5]OTCHET!J539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1658522</v>
      </c>
      <c r="G86" s="310">
        <f t="shared" ref="G86:M86" si="11">+G87+G88</f>
        <v>1658522</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+[5]OTCHET!E506+[5]OTCHET!E515+[5]OTCHET!E519+[5]OTCHET!E546</f>
        <v>0</v>
      </c>
      <c r="F87" s="367">
        <f t="shared" si="1"/>
        <v>0</v>
      </c>
      <c r="G87" s="368">
        <f>+[5]OTCHET!G506+[5]OTCHET!G515+[5]OTCHET!G519+[5]OTCHET!G546</f>
        <v>0</v>
      </c>
      <c r="H87" s="369">
        <f>+[5]OTCHET!H506+[5]OTCHET!H515+[5]OTCHET!H519+[5]OTCHET!H546</f>
        <v>0</v>
      </c>
      <c r="I87" s="369">
        <f>+[5]OTCHET!I506+[5]OTCHET!I515+[5]OTCHET!I519+[5]OTCHET!I546</f>
        <v>0</v>
      </c>
      <c r="J87" s="370">
        <f>+[5]OTCHET!J506+[5]OTCHET!J515+[5]OTCHET!J519+[5]OTCHET!J546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+[5]OTCHET!E524+[5]OTCHET!E527+[5]OTCHET!E547</f>
        <v>0</v>
      </c>
      <c r="F88" s="382">
        <f t="shared" si="1"/>
        <v>1658522</v>
      </c>
      <c r="G88" s="383">
        <f>+[5]OTCHET!G524+[5]OTCHET!G527+[5]OTCHET!G547</f>
        <v>1658522</v>
      </c>
      <c r="H88" s="384">
        <f>+[5]OTCHET!H524+[5]OTCHET!H527+[5]OTCHET!H547</f>
        <v>0</v>
      </c>
      <c r="I88" s="384">
        <f>+[5]OTCHET!I524+[5]OTCHET!I527+[5]OTCHET!I547</f>
        <v>0</v>
      </c>
      <c r="J88" s="385">
        <f>+[5]OTCHET!J524+[5]OTCHET!J527+[5]OTCHET!J547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[5]OTCHET!E534</f>
        <v>0</v>
      </c>
      <c r="F89" s="299">
        <f t="shared" ref="F89:F96" si="12">+G89+H89+I89+J89</f>
        <v>0</v>
      </c>
      <c r="G89" s="300">
        <f>[5]OTCHET!G534</f>
        <v>0</v>
      </c>
      <c r="H89" s="301">
        <f>[5]OTCHET!H534</f>
        <v>0</v>
      </c>
      <c r="I89" s="301">
        <f>[5]OTCHET!I534</f>
        <v>0</v>
      </c>
      <c r="J89" s="302">
        <f>[5]OTCHET!J534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+[5]OTCHET!E570+[5]OTCHET!E571+[5]OTCHET!E572+[5]OTCHET!E573+[5]OTCHET!E574+[5]OTCHET!E575</f>
        <v>0</v>
      </c>
      <c r="F90" s="304">
        <f t="shared" si="12"/>
        <v>0</v>
      </c>
      <c r="G90" s="305">
        <f>+[5]OTCHET!G570+[5]OTCHET!G571+[5]OTCHET!G572+[5]OTCHET!G573+[5]OTCHET!G574+[5]OTCHET!G575</f>
        <v>0</v>
      </c>
      <c r="H90" s="306">
        <f>+[5]OTCHET!H570+[5]OTCHET!H571+[5]OTCHET!H572+[5]OTCHET!H573+[5]OTCHET!H574+[5]OTCHET!H575</f>
        <v>0</v>
      </c>
      <c r="I90" s="306">
        <f>+[5]OTCHET!I570+[5]OTCHET!I571+[5]OTCHET!I572+[5]OTCHET!I573+[5]OTCHET!I574+[5]OTCHET!I575</f>
        <v>0</v>
      </c>
      <c r="J90" s="307">
        <f>+[5]OTCHET!J570+[5]OTCHET!J571+[5]OTCHET!J572+[5]OTCHET!J573+[5]OTCHET!J574+[5]OTCHET!J575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+[5]OTCHET!E576+[5]OTCHET!E577+[5]OTCHET!E578+[5]OTCHET!E579+[5]OTCHET!E580+[5]OTCHET!E581+[5]OTCHET!E582</f>
        <v>0</v>
      </c>
      <c r="F91" s="168">
        <f t="shared" si="12"/>
        <v>0</v>
      </c>
      <c r="G91" s="169">
        <f>+[5]OTCHET!G576+[5]OTCHET!G577+[5]OTCHET!G578+[5]OTCHET!G579+[5]OTCHET!G580+[5]OTCHET!G581+[5]OTCHET!G582</f>
        <v>0</v>
      </c>
      <c r="H91" s="170">
        <f>+[5]OTCHET!H576+[5]OTCHET!H577+[5]OTCHET!H578+[5]OTCHET!H579+[5]OTCHET!H580+[5]OTCHET!H581+[5]OTCHET!H582</f>
        <v>0</v>
      </c>
      <c r="I91" s="170">
        <f>+[5]OTCHET!I576+[5]OTCHET!I577+[5]OTCHET!I578+[5]OTCHET!I579+[5]OTCHET!I580+[5]OTCHET!I581+[5]OTCHET!I582</f>
        <v>0</v>
      </c>
      <c r="J91" s="171">
        <f>+[5]OTCHET!J576+[5]OTCHET!J577+[5]OTCHET!J578+[5]OTCHET!J579+[5]OTCHET!J580+[5]OTCHET!J581+[5]OTCHET!J582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+[5]OTCHET!E583</f>
        <v>0</v>
      </c>
      <c r="F92" s="168">
        <f t="shared" si="12"/>
        <v>0</v>
      </c>
      <c r="G92" s="169">
        <f>+[5]OTCHET!G583</f>
        <v>0</v>
      </c>
      <c r="H92" s="170">
        <f>+[5]OTCHET!H583</f>
        <v>0</v>
      </c>
      <c r="I92" s="170">
        <f>+[5]OTCHET!I583</f>
        <v>0</v>
      </c>
      <c r="J92" s="171">
        <f>+[5]OTCHET!J583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+[5]OTCHET!E590+[5]OTCHET!E591</f>
        <v>0</v>
      </c>
      <c r="F93" s="168">
        <f t="shared" si="12"/>
        <v>0</v>
      </c>
      <c r="G93" s="169">
        <f>+[5]OTCHET!G590+[5]OTCHET!G591</f>
        <v>0</v>
      </c>
      <c r="H93" s="170">
        <f>+[5]OTCHET!H590+[5]OTCHET!H591</f>
        <v>0</v>
      </c>
      <c r="I93" s="170">
        <f>+[5]OTCHET!I590+[5]OTCHET!I591</f>
        <v>0</v>
      </c>
      <c r="J93" s="171">
        <f>+[5]OTCHET!J590+[5]OTCHET!J591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+[5]OTCHET!E592+[5]OTCHET!E593</f>
        <v>0</v>
      </c>
      <c r="F94" s="168">
        <f t="shared" si="12"/>
        <v>0</v>
      </c>
      <c r="G94" s="169">
        <f>+[5]OTCHET!G592+[5]OTCHET!G593</f>
        <v>0</v>
      </c>
      <c r="H94" s="170">
        <f>+[5]OTCHET!H592+[5]OTCHET!H593</f>
        <v>0</v>
      </c>
      <c r="I94" s="170">
        <f>+[5]OTCHET!I592+[5]OTCHET!I593</f>
        <v>0</v>
      </c>
      <c r="J94" s="171">
        <f>+[5]OTCHET!J592+[5]OTCHET!J593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[5]OTCHET!E594</f>
        <v>0</v>
      </c>
      <c r="F95" s="120">
        <f t="shared" si="12"/>
        <v>0</v>
      </c>
      <c r="G95" s="121">
        <f>[5]OTCHET!G594</f>
        <v>0</v>
      </c>
      <c r="H95" s="122">
        <f>[5]OTCHET!H594</f>
        <v>0</v>
      </c>
      <c r="I95" s="122">
        <f>[5]OTCHET!I594</f>
        <v>0</v>
      </c>
      <c r="J95" s="123">
        <f>[5]OTCHET!J594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+[5]OTCHET!E597</f>
        <v>0</v>
      </c>
      <c r="F96" s="396">
        <f t="shared" si="12"/>
        <v>0</v>
      </c>
      <c r="G96" s="397">
        <f>+[5]OTCHET!G597</f>
        <v>0</v>
      </c>
      <c r="H96" s="398">
        <f>+[5]OTCHET!H597</f>
        <v>0</v>
      </c>
      <c r="I96" s="398">
        <f>+[5]OTCHET!I597</f>
        <v>0</v>
      </c>
      <c r="J96" s="399">
        <f>+[5]OTCHET!J597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+[5]OTCHET!H608</f>
        <v>0</v>
      </c>
      <c r="C107" s="421"/>
      <c r="D107" s="421"/>
      <c r="E107" s="426"/>
      <c r="F107" s="19"/>
      <c r="G107" s="427">
        <f>+[5]OTCHET!E608</f>
        <v>0</v>
      </c>
      <c r="H107" s="427">
        <f>+[5]OTCHET!F608</f>
        <v>0</v>
      </c>
      <c r="I107" s="428"/>
      <c r="J107" s="429" t="str">
        <f>+[5]OTCHET!B608</f>
        <v>30.04.2024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88" priority="21" stopIfTrue="1" operator="notEqual">
      <formula>0</formula>
    </cfRule>
  </conditionalFormatting>
  <conditionalFormatting sqref="E105:J105">
    <cfRule type="cellIs" dxfId="187" priority="20" stopIfTrue="1" operator="notEqual">
      <formula>0</formula>
    </cfRule>
  </conditionalFormatting>
  <conditionalFormatting sqref="G107:H107 B107">
    <cfRule type="cellIs" dxfId="186" priority="19" stopIfTrue="1" operator="equal">
      <formula>0</formula>
    </cfRule>
  </conditionalFormatting>
  <conditionalFormatting sqref="I114 E110">
    <cfRule type="cellIs" dxfId="185" priority="18" stopIfTrue="1" operator="equal">
      <formula>0</formula>
    </cfRule>
  </conditionalFormatting>
  <conditionalFormatting sqref="J107">
    <cfRule type="cellIs" dxfId="184" priority="17" stopIfTrue="1" operator="equal">
      <formula>0</formula>
    </cfRule>
  </conditionalFormatting>
  <conditionalFormatting sqref="E114:F114">
    <cfRule type="cellIs" dxfId="183" priority="16" stopIfTrue="1" operator="equal">
      <formula>0</formula>
    </cfRule>
  </conditionalFormatting>
  <conditionalFormatting sqref="F15">
    <cfRule type="cellIs" dxfId="182" priority="11" stopIfTrue="1" operator="equal">
      <formula>"Чужди средства"</formula>
    </cfRule>
    <cfRule type="cellIs" dxfId="181" priority="12" stopIfTrue="1" operator="equal">
      <formula>"СЕС - ДМП"</formula>
    </cfRule>
    <cfRule type="cellIs" dxfId="180" priority="13" stopIfTrue="1" operator="equal">
      <formula>"СЕС - РА"</formula>
    </cfRule>
    <cfRule type="cellIs" dxfId="179" priority="14" stopIfTrue="1" operator="equal">
      <formula>"СЕС - ДЕС"</formula>
    </cfRule>
    <cfRule type="cellIs" dxfId="178" priority="15" stopIfTrue="1" operator="equal">
      <formula>"СЕС - КСФ"</formula>
    </cfRule>
  </conditionalFormatting>
  <conditionalFormatting sqref="B105">
    <cfRule type="cellIs" dxfId="177" priority="10" stopIfTrue="1" operator="notEqual">
      <formula>0</formula>
    </cfRule>
  </conditionalFormatting>
  <conditionalFormatting sqref="I11:J11">
    <cfRule type="cellIs" dxfId="176" priority="6" stopIfTrue="1" operator="between">
      <formula>1000000000000</formula>
      <formula>9999999999999990</formula>
    </cfRule>
    <cfRule type="cellIs" dxfId="175" priority="7" stopIfTrue="1" operator="between">
      <formula>10000000000</formula>
      <formula>999999999999</formula>
    </cfRule>
    <cfRule type="cellIs" dxfId="174" priority="8" stopIfTrue="1" operator="between">
      <formula>1000000</formula>
      <formula>99999999</formula>
    </cfRule>
    <cfRule type="cellIs" dxfId="173" priority="9" stopIfTrue="1" operator="between">
      <formula>100</formula>
      <formula>9999</formula>
    </cfRule>
  </conditionalFormatting>
  <conditionalFormatting sqref="E15">
    <cfRule type="cellIs" dxfId="172" priority="1" stopIfTrue="1" operator="equal">
      <formula>"Чужди средства"</formula>
    </cfRule>
    <cfRule type="cellIs" dxfId="171" priority="2" stopIfTrue="1" operator="equal">
      <formula>"СЕС - ДМП"</formula>
    </cfRule>
    <cfRule type="cellIs" dxfId="170" priority="3" stopIfTrue="1" operator="equal">
      <formula>"СЕС - РА"</formula>
    </cfRule>
    <cfRule type="cellIs" dxfId="169" priority="4" stopIfTrue="1" operator="equal">
      <formula>"СЕС - ДЕС"</formula>
    </cfRule>
    <cfRule type="cellIs" dxfId="168"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+[6]OTCHET!B9</f>
        <v>РИОСВ ПЛОВДИВ</v>
      </c>
      <c r="C11" s="22"/>
      <c r="D11" s="22"/>
      <c r="E11" s="23" t="s">
        <v>0</v>
      </c>
      <c r="F11" s="24">
        <f>[6]OTCHET!F9</f>
        <v>45443</v>
      </c>
      <c r="G11" s="25" t="s">
        <v>1</v>
      </c>
      <c r="H11" s="26">
        <f>+[6]OTCHET!H9</f>
        <v>471013</v>
      </c>
      <c r="I11" s="448">
        <f>+[6]OTCHET!I9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+[6]OTCHET!B12</f>
        <v>Министерство на околната среда и водите</v>
      </c>
      <c r="C13" s="31"/>
      <c r="D13" s="31"/>
      <c r="E13" s="35" t="str">
        <f>+[6]OTCHET!E12</f>
        <v>код по ЕБК:</v>
      </c>
      <c r="F13" s="36" t="str">
        <f>+[6]OTCHET!F12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+[6]OTCHET!E15</f>
        <v>33</v>
      </c>
      <c r="F15" s="41" t="str">
        <f>[6]OTCHET!F15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[6]OTCHET!E22+[6]OTCHET!E28+[6]OTCHET!E33+[6]OTCHET!E39+[6]OTCHET!E47+[6]OTCHET!E52+[6]OTCHET!E58+[6]OTCHET!E61+[6]OTCHET!E64+[6]OTCHET!E65+[6]OTCHET!E72+[6]OTCHET!E73</f>
        <v>0</v>
      </c>
      <c r="F23" s="111">
        <f t="shared" ref="F23:F88" si="1">+G23+H23+I23+J23</f>
        <v>0</v>
      </c>
      <c r="G23" s="112">
        <f>[6]OTCHET!G22+[6]OTCHET!G28+[6]OTCHET!G33+[6]OTCHET!G39+[6]OTCHET!G47+[6]OTCHET!G52+[6]OTCHET!G58+[6]OTCHET!G61+[6]OTCHET!G64+[6]OTCHET!G65+[6]OTCHET!G72+[6]OTCHET!G73</f>
        <v>0</v>
      </c>
      <c r="H23" s="113">
        <f>[6]OTCHET!H22+[6]OTCHET!H28+[6]OTCHET!H33+[6]OTCHET!H39+[6]OTCHET!H47+[6]OTCHET!H52+[6]OTCHET!H58+[6]OTCHET!H61+[6]OTCHET!H64+[6]OTCHET!H65+[6]OTCHET!H72+[6]OTCHET!H73</f>
        <v>0</v>
      </c>
      <c r="I23" s="113">
        <f>[6]OTCHET!I22+[6]OTCHET!I28+[6]OTCHET!I33+[6]OTCHET!I39+[6]OTCHET!I47+[6]OTCHET!I52+[6]OTCHET!I58+[6]OTCHET!I61+[6]OTCHET!I64+[6]OTCHET!I65+[6]OTCHET!I72+[6]OTCHET!I73</f>
        <v>0</v>
      </c>
      <c r="J23" s="114">
        <f>[6]OTCHET!J22+[6]OTCHET!J28+[6]OTCHET!J33+[6]OTCHET!J39+[6]OTCHET!J47+[6]OTCHET!J52+[6]OTCHET!J58+[6]OTCHET!J61+[6]OTCHET!J64+[6]OTCHET!J65+[6]OTCHET!J72+[6]OTCHET!J73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[6]OTCHET!E74</f>
        <v>0</v>
      </c>
      <c r="F26" s="133">
        <f t="shared" si="1"/>
        <v>0</v>
      </c>
      <c r="G26" s="134">
        <f>[6]OTCHET!G74</f>
        <v>0</v>
      </c>
      <c r="H26" s="135">
        <f>[6]OTCHET!H74</f>
        <v>0</v>
      </c>
      <c r="I26" s="135">
        <f>[6]OTCHET!I74</f>
        <v>0</v>
      </c>
      <c r="J26" s="136">
        <f>[6]OTCHET!J74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[6]OTCHET!E75</f>
        <v>0</v>
      </c>
      <c r="F27" s="140">
        <f t="shared" si="1"/>
        <v>0</v>
      </c>
      <c r="G27" s="141">
        <f>[6]OTCHET!G75</f>
        <v>0</v>
      </c>
      <c r="H27" s="142">
        <f>[6]OTCHET!H75</f>
        <v>0</v>
      </c>
      <c r="I27" s="142">
        <f>[6]OTCHET!I75</f>
        <v>0</v>
      </c>
      <c r="J27" s="143">
        <f>[6]OTCHET!J75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[6]OTCHET!E77</f>
        <v>0</v>
      </c>
      <c r="F28" s="148">
        <f t="shared" si="1"/>
        <v>0</v>
      </c>
      <c r="G28" s="149">
        <f>[6]OTCHET!G77</f>
        <v>0</v>
      </c>
      <c r="H28" s="150">
        <f>[6]OTCHET!H77</f>
        <v>0</v>
      </c>
      <c r="I28" s="150">
        <f>[6]OTCHET!I77</f>
        <v>0</v>
      </c>
      <c r="J28" s="151">
        <f>[6]OTCHET!J77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+[6]OTCHET!E78+[6]OTCHET!E79</f>
        <v>0</v>
      </c>
      <c r="F29" s="156">
        <f t="shared" si="1"/>
        <v>0</v>
      </c>
      <c r="G29" s="157">
        <f>+[6]OTCHET!G78+[6]OTCHET!G79</f>
        <v>0</v>
      </c>
      <c r="H29" s="158">
        <f>+[6]OTCHET!H78+[6]OTCHET!H79</f>
        <v>0</v>
      </c>
      <c r="I29" s="158">
        <f>+[6]OTCHET!I78+[6]OTCHET!I79</f>
        <v>0</v>
      </c>
      <c r="J29" s="159">
        <f>+[6]OTCHET!J78+[6]OTCHET!J79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[6]OTCHET!E90+[6]OTCHET!E93+[6]OTCHET!E94</f>
        <v>0</v>
      </c>
      <c r="F30" s="162">
        <f t="shared" si="1"/>
        <v>0</v>
      </c>
      <c r="G30" s="163">
        <f>[6]OTCHET!G90+[6]OTCHET!G93+[6]OTCHET!G94</f>
        <v>0</v>
      </c>
      <c r="H30" s="164">
        <f>[6]OTCHET!H90+[6]OTCHET!H93+[6]OTCHET!H94</f>
        <v>0</v>
      </c>
      <c r="I30" s="164">
        <f>[6]OTCHET!I90+[6]OTCHET!I93+[6]OTCHET!I94</f>
        <v>0</v>
      </c>
      <c r="J30" s="165">
        <f>[6]OTCHET!J90+[6]OTCHET!J93+[6]OTCHET!J94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[6]OTCHET!E106</f>
        <v>0</v>
      </c>
      <c r="F31" s="168">
        <f t="shared" si="1"/>
        <v>0</v>
      </c>
      <c r="G31" s="169">
        <f>[6]OTCHET!G106</f>
        <v>0</v>
      </c>
      <c r="H31" s="170">
        <f>[6]OTCHET!H106</f>
        <v>0</v>
      </c>
      <c r="I31" s="170">
        <f>[6]OTCHET!I106</f>
        <v>0</v>
      </c>
      <c r="J31" s="171">
        <f>[6]OTCHET!J106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[6]OTCHET!E110+[6]OTCHET!E119+[6]OTCHET!E135+[6]OTCHET!E136</f>
        <v>0</v>
      </c>
      <c r="F32" s="168">
        <f t="shared" si="1"/>
        <v>0</v>
      </c>
      <c r="G32" s="169">
        <f>[6]OTCHET!G110+[6]OTCHET!G119+[6]OTCHET!G135+[6]OTCHET!G136</f>
        <v>0</v>
      </c>
      <c r="H32" s="170">
        <f>[6]OTCHET!H110+[6]OTCHET!H119+[6]OTCHET!H135+[6]OTCHET!H136</f>
        <v>0</v>
      </c>
      <c r="I32" s="170">
        <f>[6]OTCHET!I110+[6]OTCHET!I119+[6]OTCHET!I135+[6]OTCHET!I136</f>
        <v>0</v>
      </c>
      <c r="J32" s="171">
        <f>[6]OTCHET!J110+[6]OTCHET!J119+[6]OTCHET!J135+[6]OTCHET!J136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[6]OTCHET!E123</f>
        <v>0</v>
      </c>
      <c r="F33" s="120">
        <f t="shared" si="1"/>
        <v>0</v>
      </c>
      <c r="G33" s="121">
        <f>[6]OTCHET!G123</f>
        <v>0</v>
      </c>
      <c r="H33" s="122">
        <f>[6]OTCHET!H123</f>
        <v>0</v>
      </c>
      <c r="I33" s="122">
        <f>[6]OTCHET!I123</f>
        <v>0</v>
      </c>
      <c r="J33" s="123">
        <f>[6]OTCHET!J123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+[6]OTCHET!E137</f>
        <v>0</v>
      </c>
      <c r="F36" s="191">
        <f t="shared" si="1"/>
        <v>0</v>
      </c>
      <c r="G36" s="192">
        <f>+[6]OTCHET!G137</f>
        <v>0</v>
      </c>
      <c r="H36" s="193">
        <f>+[6]OTCHET!H137</f>
        <v>0</v>
      </c>
      <c r="I36" s="193">
        <f>+[6]OTCHET!I137</f>
        <v>0</v>
      </c>
      <c r="J36" s="194">
        <f>+[6]OTCHET!J137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[6]OTCHET!E140+[6]OTCHET!E149+[6]OTCHET!E158</f>
        <v>0</v>
      </c>
      <c r="F37" s="199">
        <f t="shared" si="1"/>
        <v>0</v>
      </c>
      <c r="G37" s="200">
        <f>[6]OTCHET!G140+[6]OTCHET!G149+[6]OTCHET!G158</f>
        <v>0</v>
      </c>
      <c r="H37" s="201">
        <f>[6]OTCHET!H140+[6]OTCHET!H149+[6]OTCHET!H158</f>
        <v>0</v>
      </c>
      <c r="I37" s="201">
        <f>[6]OTCHET!I140+[6]OTCHET!I149+[6]OTCHET!I158</f>
        <v>0</v>
      </c>
      <c r="J37" s="202">
        <f>[6]OTCHET!J140+[6]OTCHET!J149+[6]OTCHET!J158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[6]OTCHET!E187</f>
        <v>0</v>
      </c>
      <c r="F40" s="229">
        <f t="shared" si="1"/>
        <v>0</v>
      </c>
      <c r="G40" s="230">
        <f>[6]OTCHET!G187</f>
        <v>0</v>
      </c>
      <c r="H40" s="231">
        <f>[6]OTCHET!H187</f>
        <v>0</v>
      </c>
      <c r="I40" s="231">
        <f>[6]OTCHET!I187</f>
        <v>0</v>
      </c>
      <c r="J40" s="232">
        <f>[6]OTCHET!J187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[6]OTCHET!E190</f>
        <v>0</v>
      </c>
      <c r="F41" s="237">
        <f t="shared" si="1"/>
        <v>0</v>
      </c>
      <c r="G41" s="238">
        <f>[6]OTCHET!G190</f>
        <v>0</v>
      </c>
      <c r="H41" s="239">
        <f>[6]OTCHET!H190</f>
        <v>0</v>
      </c>
      <c r="I41" s="239">
        <f>[6]OTCHET!I190</f>
        <v>0</v>
      </c>
      <c r="J41" s="240">
        <f>[6]OTCHET!J190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+[6]OTCHET!E196+[6]OTCHET!E204</f>
        <v>0</v>
      </c>
      <c r="F42" s="244">
        <f t="shared" si="1"/>
        <v>0</v>
      </c>
      <c r="G42" s="245">
        <f>+[6]OTCHET!G196+[6]OTCHET!G204</f>
        <v>0</v>
      </c>
      <c r="H42" s="246">
        <f>+[6]OTCHET!H196+[6]OTCHET!H204</f>
        <v>0</v>
      </c>
      <c r="I42" s="246">
        <f>+[6]OTCHET!I196+[6]OTCHET!I204</f>
        <v>0</v>
      </c>
      <c r="J42" s="247">
        <f>+[6]OTCHET!J196+[6]OTCHET!J204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+[6]OTCHET!E205+[6]OTCHET!E223+[6]OTCHET!E274</f>
        <v>0</v>
      </c>
      <c r="F43" s="250">
        <f t="shared" si="1"/>
        <v>0</v>
      </c>
      <c r="G43" s="251">
        <f>+[6]OTCHET!G205+[6]OTCHET!G223+[6]OTCHET!G274</f>
        <v>0</v>
      </c>
      <c r="H43" s="252">
        <f>+[6]OTCHET!H205+[6]OTCHET!H223+[6]OTCHET!H274</f>
        <v>0</v>
      </c>
      <c r="I43" s="252">
        <f>+[6]OTCHET!I205+[6]OTCHET!I223+[6]OTCHET!I274</f>
        <v>0</v>
      </c>
      <c r="J43" s="253">
        <f>+[6]OTCHET!J205+[6]OTCHET!J223+[6]OTCHET!J274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+[6]OTCHET!E227+[6]OTCHET!E233+[6]OTCHET!E236+[6]OTCHET!E237+[6]OTCHET!E238+[6]OTCHET!E239+[6]OTCHET!E243</f>
        <v>0</v>
      </c>
      <c r="F44" s="120">
        <f t="shared" si="1"/>
        <v>0</v>
      </c>
      <c r="G44" s="121">
        <f>+[6]OTCHET!G227+[6]OTCHET!G233+[6]OTCHET!G236+[6]OTCHET!G237+[6]OTCHET!G238+[6]OTCHET!G239+[6]OTCHET!G243</f>
        <v>0</v>
      </c>
      <c r="H44" s="122">
        <f>+[6]OTCHET!H227+[6]OTCHET!H233+[6]OTCHET!H236+[6]OTCHET!H237+[6]OTCHET!H238+[6]OTCHET!H239+[6]OTCHET!H243</f>
        <v>0</v>
      </c>
      <c r="I44" s="122">
        <f>+[6]OTCHET!I227+[6]OTCHET!I233+[6]OTCHET!I236+[6]OTCHET!I237+[6]OTCHET!I238+[6]OTCHET!I239+[6]OTCHET!I243</f>
        <v>0</v>
      </c>
      <c r="J44" s="123">
        <f>+[6]OTCHET!J227+[6]OTCHET!J233+[6]OTCHET!J236+[6]OTCHET!J237+[6]OTCHET!J238+[6]OTCHET!J239+[6]OTCHET!J243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+[6]OTCHET!E236+[6]OTCHET!E237+[6]OTCHET!E238+[6]OTCHET!E239+[6]OTCHET!E246+[6]OTCHET!E247+[6]OTCHET!E251</f>
        <v>0</v>
      </c>
      <c r="F45" s="256">
        <f t="shared" si="1"/>
        <v>0</v>
      </c>
      <c r="G45" s="257">
        <f>+[6]OTCHET!G236+[6]OTCHET!G237+[6]OTCHET!G238+[6]OTCHET!G239+[6]OTCHET!G246+[6]OTCHET!G247+[6]OTCHET!G251</f>
        <v>0</v>
      </c>
      <c r="H45" s="258">
        <f>+[6]OTCHET!H236+[6]OTCHET!H237+[6]OTCHET!H238+[6]OTCHET!H239+[6]OTCHET!H246+[6]OTCHET!H247+[6]OTCHET!H251</f>
        <v>0</v>
      </c>
      <c r="I45" s="259">
        <f>+[6]OTCHET!I236+[6]OTCHET!I237+[6]OTCHET!I238+[6]OTCHET!I239+[6]OTCHET!I246+[6]OTCHET!I247+[6]OTCHET!I251</f>
        <v>0</v>
      </c>
      <c r="J45" s="260">
        <f>+[6]OTCHET!J236+[6]OTCHET!J237+[6]OTCHET!J238+[6]OTCHET!J239+[6]OTCHET!J246+[6]OTCHET!J247+[6]OTCHET!J251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+[6]OTCHET!E258+[6]OTCHET!E259+[6]OTCHET!E260+[6]OTCHET!E261</f>
        <v>0</v>
      </c>
      <c r="F46" s="250">
        <f t="shared" si="1"/>
        <v>0</v>
      </c>
      <c r="G46" s="251">
        <f>+[6]OTCHET!G258+[6]OTCHET!G259+[6]OTCHET!G260+[6]OTCHET!G261</f>
        <v>0</v>
      </c>
      <c r="H46" s="252">
        <f>+[6]OTCHET!H258+[6]OTCHET!H259+[6]OTCHET!H260+[6]OTCHET!H261</f>
        <v>0</v>
      </c>
      <c r="I46" s="252">
        <f>+[6]OTCHET!I258+[6]OTCHET!I259+[6]OTCHET!I260+[6]OTCHET!I261</f>
        <v>0</v>
      </c>
      <c r="J46" s="253">
        <f>+[6]OTCHET!J258+[6]OTCHET!J259+[6]OTCHET!J260+[6]OTCHET!J261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+[6]OTCHET!E259</f>
        <v>0</v>
      </c>
      <c r="F47" s="256">
        <f t="shared" si="1"/>
        <v>0</v>
      </c>
      <c r="G47" s="257">
        <f>+[6]OTCHET!G259</f>
        <v>0</v>
      </c>
      <c r="H47" s="258">
        <f>+[6]OTCHET!H259</f>
        <v>0</v>
      </c>
      <c r="I47" s="259">
        <f>+[6]OTCHET!I259</f>
        <v>0</v>
      </c>
      <c r="J47" s="260">
        <f>+[6]OTCHET!J259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+[6]OTCHET!E268+[6]OTCHET!E272+[6]OTCHET!E273</f>
        <v>0</v>
      </c>
      <c r="F48" s="168">
        <f t="shared" si="1"/>
        <v>0</v>
      </c>
      <c r="G48" s="163">
        <f>+[6]OTCHET!G268+[6]OTCHET!G272+[6]OTCHET!G273</f>
        <v>0</v>
      </c>
      <c r="H48" s="164">
        <f>+[6]OTCHET!H268+[6]OTCHET!H272+[6]OTCHET!H273</f>
        <v>0</v>
      </c>
      <c r="I48" s="164">
        <f>+[6]OTCHET!I268+[6]OTCHET!I272+[6]OTCHET!I273</f>
        <v>0</v>
      </c>
      <c r="J48" s="165">
        <f>+[6]OTCHET!J268+[6]OTCHET!J272+[6]OTCHET!J273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[6]OTCHET!E278+[6]OTCHET!E279+[6]OTCHET!E287+[6]OTCHET!E290</f>
        <v>0</v>
      </c>
      <c r="F49" s="168">
        <f t="shared" si="1"/>
        <v>0</v>
      </c>
      <c r="G49" s="169">
        <f>[6]OTCHET!G278+[6]OTCHET!G279+[6]OTCHET!G287+[6]OTCHET!G290</f>
        <v>0</v>
      </c>
      <c r="H49" s="170">
        <f>[6]OTCHET!H278+[6]OTCHET!H279+[6]OTCHET!H287+[6]OTCHET!H290</f>
        <v>0</v>
      </c>
      <c r="I49" s="170">
        <f>[6]OTCHET!I278+[6]OTCHET!I279+[6]OTCHET!I287+[6]OTCHET!I290</f>
        <v>0</v>
      </c>
      <c r="J49" s="171">
        <f>[6]OTCHET!J278+[6]OTCHET!J279+[6]OTCHET!J287+[6]OTCHET!J290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+[6]OTCHET!E291</f>
        <v>0</v>
      </c>
      <c r="F50" s="168">
        <f t="shared" si="1"/>
        <v>0</v>
      </c>
      <c r="G50" s="169">
        <f>+[6]OTCHET!G291</f>
        <v>0</v>
      </c>
      <c r="H50" s="170">
        <f>+[6]OTCHET!H291</f>
        <v>0</v>
      </c>
      <c r="I50" s="170">
        <f>+[6]OTCHET!I291</f>
        <v>0</v>
      </c>
      <c r="J50" s="171">
        <f>+[6]OTCHET!J291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+[6]OTCHET!E275</f>
        <v>0</v>
      </c>
      <c r="F51" s="120">
        <f>+G51+H51+I51+J51</f>
        <v>0</v>
      </c>
      <c r="G51" s="121">
        <f>+[6]OTCHET!G275</f>
        <v>0</v>
      </c>
      <c r="H51" s="122">
        <f>+[6]OTCHET!H275</f>
        <v>0</v>
      </c>
      <c r="I51" s="122">
        <f>+[6]OTCHET!I275</f>
        <v>0</v>
      </c>
      <c r="J51" s="123">
        <f>+[6]OTCHET!J275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+[6]OTCHET!E296</f>
        <v>0</v>
      </c>
      <c r="F52" s="120">
        <f t="shared" si="1"/>
        <v>0</v>
      </c>
      <c r="G52" s="121">
        <f>+[6]OTCHET!G296</f>
        <v>0</v>
      </c>
      <c r="H52" s="122">
        <f>+[6]OTCHET!H296</f>
        <v>0</v>
      </c>
      <c r="I52" s="122">
        <f>+[6]OTCHET!I296</f>
        <v>0</v>
      </c>
      <c r="J52" s="123">
        <f>+[6]OTCHET!J296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[6]OTCHET!E297</f>
        <v>0</v>
      </c>
      <c r="F53" s="267">
        <f t="shared" si="1"/>
        <v>0</v>
      </c>
      <c r="G53" s="268">
        <f>[6]OTCHET!G297</f>
        <v>0</v>
      </c>
      <c r="H53" s="269">
        <f>[6]OTCHET!H297</f>
        <v>0</v>
      </c>
      <c r="I53" s="269">
        <f>[6]OTCHET!I297</f>
        <v>0</v>
      </c>
      <c r="J53" s="270">
        <f>[6]OTCHET!J297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[6]OTCHET!E299</f>
        <v>0</v>
      </c>
      <c r="F54" s="275">
        <f t="shared" si="1"/>
        <v>0</v>
      </c>
      <c r="G54" s="276">
        <f>[6]OTCHET!G299</f>
        <v>0</v>
      </c>
      <c r="H54" s="277">
        <f>[6]OTCHET!H299</f>
        <v>0</v>
      </c>
      <c r="I54" s="277">
        <f>[6]OTCHET!I299</f>
        <v>0</v>
      </c>
      <c r="J54" s="278">
        <f>[6]OTCHET!J299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+[6]OTCHET!E300</f>
        <v>0</v>
      </c>
      <c r="F55" s="284">
        <f t="shared" si="1"/>
        <v>0</v>
      </c>
      <c r="G55" s="285">
        <f>+[6]OTCHET!G300</f>
        <v>0</v>
      </c>
      <c r="H55" s="286">
        <f>+[6]OTCHET!H300</f>
        <v>0</v>
      </c>
      <c r="I55" s="286">
        <f>+[6]OTCHET!I300</f>
        <v>0</v>
      </c>
      <c r="J55" s="287">
        <f>+[6]OTCHET!J300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-1382799</v>
      </c>
      <c r="G56" s="294">
        <f t="shared" si="5"/>
        <v>-1382799</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+[6]OTCHET!E364+[6]OTCHET!E378+[6]OTCHET!E391</f>
        <v>0</v>
      </c>
      <c r="F57" s="299">
        <f t="shared" si="1"/>
        <v>0</v>
      </c>
      <c r="G57" s="300">
        <f>+[6]OTCHET!G364+[6]OTCHET!G378+[6]OTCHET!G391</f>
        <v>0</v>
      </c>
      <c r="H57" s="301">
        <f>+[6]OTCHET!H364+[6]OTCHET!H378+[6]OTCHET!H391</f>
        <v>0</v>
      </c>
      <c r="I57" s="301">
        <f>+[6]OTCHET!I364+[6]OTCHET!I378+[6]OTCHET!I391</f>
        <v>0</v>
      </c>
      <c r="J57" s="302">
        <f>+[6]OTCHET!J364+[6]OTCHET!J378+[6]OTCHET!J391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+[6]OTCHET!E386+[6]OTCHET!E394+[6]OTCHET!E399+[6]OTCHET!E402+[6]OTCHET!E405+[6]OTCHET!E408+[6]OTCHET!E409+[6]OTCHET!E412+[6]OTCHET!E425+[6]OTCHET!E426+[6]OTCHET!E427+[6]OTCHET!E428+[6]OTCHET!E429</f>
        <v>0</v>
      </c>
      <c r="F58" s="304">
        <f t="shared" si="1"/>
        <v>-1382799</v>
      </c>
      <c r="G58" s="305">
        <f>+[6]OTCHET!G386+[6]OTCHET!G394+[6]OTCHET!G399+[6]OTCHET!G402+[6]OTCHET!G405+[6]OTCHET!G408+[6]OTCHET!G409+[6]OTCHET!G412+[6]OTCHET!G425+[6]OTCHET!G426+[6]OTCHET!G427+[6]OTCHET!G428+[6]OTCHET!G429</f>
        <v>-1382799</v>
      </c>
      <c r="H58" s="306">
        <f>+[6]OTCHET!H386+[6]OTCHET!H394+[6]OTCHET!H399+[6]OTCHET!H402+[6]OTCHET!H405+[6]OTCHET!H408+[6]OTCHET!H409+[6]OTCHET!H412+[6]OTCHET!H425+[6]OTCHET!H426+[6]OTCHET!H427+[6]OTCHET!H428+[6]OTCHET!H429</f>
        <v>0</v>
      </c>
      <c r="I58" s="306">
        <f>+[6]OTCHET!I386+[6]OTCHET!I394+[6]OTCHET!I399+[6]OTCHET!I402+[6]OTCHET!I405+[6]OTCHET!I408+[6]OTCHET!I409+[6]OTCHET!I412+[6]OTCHET!I425+[6]OTCHET!I426+[6]OTCHET!I427+[6]OTCHET!I428+[6]OTCHET!I429</f>
        <v>0</v>
      </c>
      <c r="J58" s="307">
        <f>+[6]OTCHET!J386+[6]OTCHET!J394+[6]OTCHET!J399+[6]OTCHET!J402+[6]OTCHET!J405+[6]OTCHET!J408+[6]OTCHET!J409+[6]OTCHET!J412+[6]OTCHET!J425+[6]OTCHET!J426+[6]OTCHET!J427+[6]OTCHET!J428+[6]OTCHET!J429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+[6]OTCHET!E425+[6]OTCHET!E426+[6]OTCHET!E427+[6]OTCHET!E428+[6]OTCHET!E429</f>
        <v>0</v>
      </c>
      <c r="F59" s="309">
        <f t="shared" si="1"/>
        <v>0</v>
      </c>
      <c r="G59" s="310">
        <f>+[6]OTCHET!G425+[6]OTCHET!G426+[6]OTCHET!G427+[6]OTCHET!G428+[6]OTCHET!G429</f>
        <v>0</v>
      </c>
      <c r="H59" s="311">
        <f>+[6]OTCHET!H425+[6]OTCHET!H426+[6]OTCHET!H427+[6]OTCHET!H428+[6]OTCHET!H429</f>
        <v>0</v>
      </c>
      <c r="I59" s="311">
        <f>+[6]OTCHET!I425+[6]OTCHET!I426+[6]OTCHET!I427+[6]OTCHET!I428+[6]OTCHET!I429</f>
        <v>0</v>
      </c>
      <c r="J59" s="312">
        <f>+[6]OTCHET!J425+[6]OTCHET!J426+[6]OTCHET!J427+[6]OTCHET!J428+[6]OTCHET!J429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[6]OTCHET!E408</f>
        <v>0</v>
      </c>
      <c r="F60" s="316">
        <f t="shared" si="1"/>
        <v>0</v>
      </c>
      <c r="G60" s="317">
        <f>[6]OTCHET!G408</f>
        <v>0</v>
      </c>
      <c r="H60" s="318">
        <f>[6]OTCHET!H408</f>
        <v>0</v>
      </c>
      <c r="I60" s="318">
        <f>[6]OTCHET!I408</f>
        <v>0</v>
      </c>
      <c r="J60" s="319">
        <f>[6]OTCHET!J408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[6]OTCHET!E415</f>
        <v>0</v>
      </c>
      <c r="F62" s="199">
        <f t="shared" si="1"/>
        <v>0</v>
      </c>
      <c r="G62" s="200">
        <f>[6]OTCHET!G415</f>
        <v>0</v>
      </c>
      <c r="H62" s="201">
        <f>[6]OTCHET!H415</f>
        <v>0</v>
      </c>
      <c r="I62" s="201">
        <f>[6]OTCHET!I415</f>
        <v>0</v>
      </c>
      <c r="J62" s="202">
        <f>[6]OTCHET!J415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+[6]OTCHET!E252</f>
        <v>0</v>
      </c>
      <c r="F63" s="328">
        <f t="shared" si="1"/>
        <v>0</v>
      </c>
      <c r="G63" s="329">
        <f>+[6]OTCHET!G252</f>
        <v>0</v>
      </c>
      <c r="H63" s="330">
        <f>+[6]OTCHET!H252</f>
        <v>0</v>
      </c>
      <c r="I63" s="330">
        <f>+[6]OTCHET!I252</f>
        <v>0</v>
      </c>
      <c r="J63" s="331">
        <f>+[6]OTCHET!J252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-1382799</v>
      </c>
      <c r="G64" s="337">
        <f t="shared" si="6"/>
        <v>-1382799</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1382799</v>
      </c>
      <c r="G66" s="349">
        <f t="shared" ref="G66:L66" si="8">SUM(+G68+G76+G77+G84+G85+G86+G89+G90+G91+G92+G93+G94+G95)</f>
        <v>1382799</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+[6]OTCHET!E485+[6]OTCHET!E486+[6]OTCHET!E489+[6]OTCHET!E490+[6]OTCHET!E493+[6]OTCHET!E494+[6]OTCHET!E498</f>
        <v>0</v>
      </c>
      <c r="F69" s="367">
        <f t="shared" si="1"/>
        <v>0</v>
      </c>
      <c r="G69" s="368">
        <f>+[6]OTCHET!G485+[6]OTCHET!G486+[6]OTCHET!G489+[6]OTCHET!G490+[6]OTCHET!G493+[6]OTCHET!G494+[6]OTCHET!G498</f>
        <v>0</v>
      </c>
      <c r="H69" s="369">
        <f>+[6]OTCHET!H485+[6]OTCHET!H486+[6]OTCHET!H489+[6]OTCHET!H490+[6]OTCHET!H493+[6]OTCHET!H494+[6]OTCHET!H498</f>
        <v>0</v>
      </c>
      <c r="I69" s="369">
        <f>+[6]OTCHET!I485+[6]OTCHET!I486+[6]OTCHET!I489+[6]OTCHET!I490+[6]OTCHET!I493+[6]OTCHET!I494+[6]OTCHET!I498</f>
        <v>0</v>
      </c>
      <c r="J69" s="370">
        <f>+[6]OTCHET!J485+[6]OTCHET!J486+[6]OTCHET!J489+[6]OTCHET!J490+[6]OTCHET!J493+[6]OTCHET!J494+[6]OTCHET!J498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+[6]OTCHET!E487+[6]OTCHET!E488+[6]OTCHET!E491+[6]OTCHET!E492+[6]OTCHET!E495+[6]OTCHET!E496+[6]OTCHET!E497+[6]OTCHET!E499</f>
        <v>0</v>
      </c>
      <c r="F70" s="375">
        <f t="shared" si="1"/>
        <v>0</v>
      </c>
      <c r="G70" s="376">
        <f>+[6]OTCHET!G487+[6]OTCHET!G488+[6]OTCHET!G491+[6]OTCHET!G492+[6]OTCHET!G495+[6]OTCHET!G496+[6]OTCHET!G497+[6]OTCHET!G499</f>
        <v>0</v>
      </c>
      <c r="H70" s="377">
        <f>+[6]OTCHET!H487+[6]OTCHET!H488+[6]OTCHET!H491+[6]OTCHET!H492+[6]OTCHET!H495+[6]OTCHET!H496+[6]OTCHET!H497+[6]OTCHET!H499</f>
        <v>0</v>
      </c>
      <c r="I70" s="377">
        <f>+[6]OTCHET!I487+[6]OTCHET!I488+[6]OTCHET!I491+[6]OTCHET!I492+[6]OTCHET!I495+[6]OTCHET!I496+[6]OTCHET!I497+[6]OTCHET!I499</f>
        <v>0</v>
      </c>
      <c r="J70" s="378">
        <f>+[6]OTCHET!J487+[6]OTCHET!J488+[6]OTCHET!J491+[6]OTCHET!J492+[6]OTCHET!J495+[6]OTCHET!J496+[6]OTCHET!J497+[6]OTCHET!J499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+[6]OTCHET!E500</f>
        <v>0</v>
      </c>
      <c r="F71" s="375">
        <f t="shared" si="1"/>
        <v>0</v>
      </c>
      <c r="G71" s="376">
        <f>+[6]OTCHET!G500</f>
        <v>0</v>
      </c>
      <c r="H71" s="377">
        <f>+[6]OTCHET!H500</f>
        <v>0</v>
      </c>
      <c r="I71" s="377">
        <f>+[6]OTCHET!I500</f>
        <v>0</v>
      </c>
      <c r="J71" s="378">
        <f>+[6]OTCHET!J500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+[6]OTCHET!E505</f>
        <v>0</v>
      </c>
      <c r="F72" s="375">
        <f t="shared" si="1"/>
        <v>0</v>
      </c>
      <c r="G72" s="376">
        <f>+[6]OTCHET!G505</f>
        <v>0</v>
      </c>
      <c r="H72" s="377">
        <f>+[6]OTCHET!H505</f>
        <v>0</v>
      </c>
      <c r="I72" s="377">
        <f>+[6]OTCHET!I505</f>
        <v>0</v>
      </c>
      <c r="J72" s="378">
        <f>+[6]OTCHET!J505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+[6]OTCHET!E545</f>
        <v>0</v>
      </c>
      <c r="F73" s="375">
        <f t="shared" si="1"/>
        <v>0</v>
      </c>
      <c r="G73" s="376">
        <f>+[6]OTCHET!G545</f>
        <v>0</v>
      </c>
      <c r="H73" s="377">
        <f>+[6]OTCHET!H545</f>
        <v>0</v>
      </c>
      <c r="I73" s="377">
        <f>+[6]OTCHET!I545</f>
        <v>0</v>
      </c>
      <c r="J73" s="378">
        <f>+[6]OTCHET!J545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+[6]OTCHET!E584+[6]OTCHET!E585</f>
        <v>0</v>
      </c>
      <c r="F74" s="375">
        <f t="shared" si="1"/>
        <v>0</v>
      </c>
      <c r="G74" s="376">
        <f>+[6]OTCHET!G584+[6]OTCHET!G585</f>
        <v>0</v>
      </c>
      <c r="H74" s="377">
        <f>+[6]OTCHET!H584+[6]OTCHET!H585</f>
        <v>0</v>
      </c>
      <c r="I74" s="377">
        <f>+[6]OTCHET!I584+[6]OTCHET!I585</f>
        <v>0</v>
      </c>
      <c r="J74" s="378">
        <f>+[6]OTCHET!J584+[6]OTCHET!J585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+[6]OTCHET!E586+[6]OTCHET!E587+[6]OTCHET!E588</f>
        <v>0</v>
      </c>
      <c r="F75" s="382">
        <f t="shared" si="1"/>
        <v>0</v>
      </c>
      <c r="G75" s="383">
        <f>+[6]OTCHET!G586+[6]OTCHET!G587+[6]OTCHET!G588</f>
        <v>0</v>
      </c>
      <c r="H75" s="384">
        <f>+[6]OTCHET!H586+[6]OTCHET!H587+[6]OTCHET!H588</f>
        <v>0</v>
      </c>
      <c r="I75" s="384">
        <f>+[6]OTCHET!I586+[6]OTCHET!I587+[6]OTCHET!I588</f>
        <v>0</v>
      </c>
      <c r="J75" s="385">
        <f>+[6]OTCHET!J586+[6]OTCHET!J587+[6]OTCHET!J588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[6]OTCHET!E464</f>
        <v>0</v>
      </c>
      <c r="F76" s="299">
        <f t="shared" si="1"/>
        <v>0</v>
      </c>
      <c r="G76" s="300">
        <f>[6]OTCHET!G464</f>
        <v>0</v>
      </c>
      <c r="H76" s="301">
        <f>[6]OTCHET!H464</f>
        <v>0</v>
      </c>
      <c r="I76" s="301">
        <f>[6]OTCHET!I464</f>
        <v>0</v>
      </c>
      <c r="J76" s="302">
        <f>[6]OTCHET!J464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+[6]OTCHET!E469+[6]OTCHET!E472</f>
        <v>0</v>
      </c>
      <c r="F78" s="367">
        <f t="shared" si="1"/>
        <v>0</v>
      </c>
      <c r="G78" s="368">
        <f>+[6]OTCHET!G469+[6]OTCHET!G472</f>
        <v>0</v>
      </c>
      <c r="H78" s="369">
        <f>+[6]OTCHET!H469+[6]OTCHET!H472</f>
        <v>0</v>
      </c>
      <c r="I78" s="369">
        <f>+[6]OTCHET!I469+[6]OTCHET!I472</f>
        <v>0</v>
      </c>
      <c r="J78" s="370">
        <f>+[6]OTCHET!J469+[6]OTCHET!J472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+[6]OTCHET!E470+[6]OTCHET!E473</f>
        <v>0</v>
      </c>
      <c r="F79" s="375">
        <f t="shared" si="1"/>
        <v>0</v>
      </c>
      <c r="G79" s="376">
        <f>+[6]OTCHET!G470+[6]OTCHET!G473</f>
        <v>0</v>
      </c>
      <c r="H79" s="377">
        <f>+[6]OTCHET!H470+[6]OTCHET!H473</f>
        <v>0</v>
      </c>
      <c r="I79" s="377">
        <f>+[6]OTCHET!I470+[6]OTCHET!I473</f>
        <v>0</v>
      </c>
      <c r="J79" s="378">
        <f>+[6]OTCHET!J470+[6]OTCHET!J473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[6]OTCHET!E474</f>
        <v>0</v>
      </c>
      <c r="F80" s="375">
        <f t="shared" si="1"/>
        <v>0</v>
      </c>
      <c r="G80" s="376">
        <f>[6]OTCHET!G474</f>
        <v>0</v>
      </c>
      <c r="H80" s="377">
        <f>[6]OTCHET!H474</f>
        <v>0</v>
      </c>
      <c r="I80" s="377">
        <f>[6]OTCHET!I474</f>
        <v>0</v>
      </c>
      <c r="J80" s="378">
        <f>[6]OTCHET!J474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+[6]OTCHET!E482</f>
        <v>0</v>
      </c>
      <c r="F82" s="375">
        <f t="shared" si="1"/>
        <v>0</v>
      </c>
      <c r="G82" s="376">
        <f>+[6]OTCHET!G482</f>
        <v>0</v>
      </c>
      <c r="H82" s="377">
        <f>+[6]OTCHET!H482</f>
        <v>0</v>
      </c>
      <c r="I82" s="377">
        <f>+[6]OTCHET!I482</f>
        <v>0</v>
      </c>
      <c r="J82" s="378">
        <f>+[6]OTCHET!J482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+[6]OTCHET!E483</f>
        <v>0</v>
      </c>
      <c r="F83" s="382">
        <f t="shared" si="1"/>
        <v>0</v>
      </c>
      <c r="G83" s="383">
        <f>+[6]OTCHET!G483</f>
        <v>0</v>
      </c>
      <c r="H83" s="384">
        <f>+[6]OTCHET!H483</f>
        <v>0</v>
      </c>
      <c r="I83" s="384">
        <f>+[6]OTCHET!I483</f>
        <v>0</v>
      </c>
      <c r="J83" s="385">
        <f>+[6]OTCHET!J483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[6]OTCHET!E538</f>
        <v>0</v>
      </c>
      <c r="F84" s="299">
        <f t="shared" si="1"/>
        <v>0</v>
      </c>
      <c r="G84" s="300">
        <f>[6]OTCHET!G538</f>
        <v>0</v>
      </c>
      <c r="H84" s="301">
        <f>[6]OTCHET!H538</f>
        <v>0</v>
      </c>
      <c r="I84" s="301">
        <f>[6]OTCHET!I538</f>
        <v>0</v>
      </c>
      <c r="J84" s="302">
        <f>[6]OTCHET!J538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[6]OTCHET!E539</f>
        <v>0</v>
      </c>
      <c r="F85" s="304">
        <f t="shared" si="1"/>
        <v>0</v>
      </c>
      <c r="G85" s="305">
        <f>[6]OTCHET!G539</f>
        <v>0</v>
      </c>
      <c r="H85" s="306">
        <f>[6]OTCHET!H539</f>
        <v>0</v>
      </c>
      <c r="I85" s="306">
        <f>[6]OTCHET!I539</f>
        <v>0</v>
      </c>
      <c r="J85" s="307">
        <f>[6]OTCHET!J539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1382799</v>
      </c>
      <c r="G86" s="310">
        <f t="shared" ref="G86:M86" si="11">+G87+G88</f>
        <v>1382799</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+[6]OTCHET!E506+[6]OTCHET!E515+[6]OTCHET!E519+[6]OTCHET!E546</f>
        <v>0</v>
      </c>
      <c r="F87" s="367">
        <f t="shared" si="1"/>
        <v>0</v>
      </c>
      <c r="G87" s="368">
        <f>+[6]OTCHET!G506+[6]OTCHET!G515+[6]OTCHET!G519+[6]OTCHET!G546</f>
        <v>0</v>
      </c>
      <c r="H87" s="369">
        <f>+[6]OTCHET!H506+[6]OTCHET!H515+[6]OTCHET!H519+[6]OTCHET!H546</f>
        <v>0</v>
      </c>
      <c r="I87" s="369">
        <f>+[6]OTCHET!I506+[6]OTCHET!I515+[6]OTCHET!I519+[6]OTCHET!I546</f>
        <v>0</v>
      </c>
      <c r="J87" s="370">
        <f>+[6]OTCHET!J506+[6]OTCHET!J515+[6]OTCHET!J519+[6]OTCHET!J546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+[6]OTCHET!E524+[6]OTCHET!E527+[6]OTCHET!E547</f>
        <v>0</v>
      </c>
      <c r="F88" s="382">
        <f t="shared" si="1"/>
        <v>1382799</v>
      </c>
      <c r="G88" s="383">
        <f>+[6]OTCHET!G524+[6]OTCHET!G527+[6]OTCHET!G547</f>
        <v>1382799</v>
      </c>
      <c r="H88" s="384">
        <f>+[6]OTCHET!H524+[6]OTCHET!H527+[6]OTCHET!H547</f>
        <v>0</v>
      </c>
      <c r="I88" s="384">
        <f>+[6]OTCHET!I524+[6]OTCHET!I527+[6]OTCHET!I547</f>
        <v>0</v>
      </c>
      <c r="J88" s="385">
        <f>+[6]OTCHET!J524+[6]OTCHET!J527+[6]OTCHET!J547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[6]OTCHET!E534</f>
        <v>0</v>
      </c>
      <c r="F89" s="299">
        <f t="shared" ref="F89:F96" si="12">+G89+H89+I89+J89</f>
        <v>0</v>
      </c>
      <c r="G89" s="300">
        <f>[6]OTCHET!G534</f>
        <v>0</v>
      </c>
      <c r="H89" s="301">
        <f>[6]OTCHET!H534</f>
        <v>0</v>
      </c>
      <c r="I89" s="301">
        <f>[6]OTCHET!I534</f>
        <v>0</v>
      </c>
      <c r="J89" s="302">
        <f>[6]OTCHET!J534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+[6]OTCHET!E570+[6]OTCHET!E571+[6]OTCHET!E572+[6]OTCHET!E573+[6]OTCHET!E574+[6]OTCHET!E575</f>
        <v>0</v>
      </c>
      <c r="F90" s="304">
        <f t="shared" si="12"/>
        <v>0</v>
      </c>
      <c r="G90" s="305">
        <f>+[6]OTCHET!G570+[6]OTCHET!G571+[6]OTCHET!G572+[6]OTCHET!G573+[6]OTCHET!G574+[6]OTCHET!G575</f>
        <v>0</v>
      </c>
      <c r="H90" s="306">
        <f>+[6]OTCHET!H570+[6]OTCHET!H571+[6]OTCHET!H572+[6]OTCHET!H573+[6]OTCHET!H574+[6]OTCHET!H575</f>
        <v>0</v>
      </c>
      <c r="I90" s="306">
        <f>+[6]OTCHET!I570+[6]OTCHET!I571+[6]OTCHET!I572+[6]OTCHET!I573+[6]OTCHET!I574+[6]OTCHET!I575</f>
        <v>0</v>
      </c>
      <c r="J90" s="307">
        <f>+[6]OTCHET!J570+[6]OTCHET!J571+[6]OTCHET!J572+[6]OTCHET!J573+[6]OTCHET!J574+[6]OTCHET!J575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+[6]OTCHET!E576+[6]OTCHET!E577+[6]OTCHET!E578+[6]OTCHET!E579+[6]OTCHET!E580+[6]OTCHET!E581+[6]OTCHET!E582</f>
        <v>0</v>
      </c>
      <c r="F91" s="168">
        <f t="shared" si="12"/>
        <v>0</v>
      </c>
      <c r="G91" s="169">
        <f>+[6]OTCHET!G576+[6]OTCHET!G577+[6]OTCHET!G578+[6]OTCHET!G579+[6]OTCHET!G580+[6]OTCHET!G581+[6]OTCHET!G582</f>
        <v>0</v>
      </c>
      <c r="H91" s="170">
        <f>+[6]OTCHET!H576+[6]OTCHET!H577+[6]OTCHET!H578+[6]OTCHET!H579+[6]OTCHET!H580+[6]OTCHET!H581+[6]OTCHET!H582</f>
        <v>0</v>
      </c>
      <c r="I91" s="170">
        <f>+[6]OTCHET!I576+[6]OTCHET!I577+[6]OTCHET!I578+[6]OTCHET!I579+[6]OTCHET!I580+[6]OTCHET!I581+[6]OTCHET!I582</f>
        <v>0</v>
      </c>
      <c r="J91" s="171">
        <f>+[6]OTCHET!J576+[6]OTCHET!J577+[6]OTCHET!J578+[6]OTCHET!J579+[6]OTCHET!J580+[6]OTCHET!J581+[6]OTCHET!J582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+[6]OTCHET!E583</f>
        <v>0</v>
      </c>
      <c r="F92" s="168">
        <f t="shared" si="12"/>
        <v>0</v>
      </c>
      <c r="G92" s="169">
        <f>+[6]OTCHET!G583</f>
        <v>0</v>
      </c>
      <c r="H92" s="170">
        <f>+[6]OTCHET!H583</f>
        <v>0</v>
      </c>
      <c r="I92" s="170">
        <f>+[6]OTCHET!I583</f>
        <v>0</v>
      </c>
      <c r="J92" s="171">
        <f>+[6]OTCHET!J583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+[6]OTCHET!E590+[6]OTCHET!E591</f>
        <v>0</v>
      </c>
      <c r="F93" s="168">
        <f t="shared" si="12"/>
        <v>0</v>
      </c>
      <c r="G93" s="169">
        <f>+[6]OTCHET!G590+[6]OTCHET!G591</f>
        <v>0</v>
      </c>
      <c r="H93" s="170">
        <f>+[6]OTCHET!H590+[6]OTCHET!H591</f>
        <v>0</v>
      </c>
      <c r="I93" s="170">
        <f>+[6]OTCHET!I590+[6]OTCHET!I591</f>
        <v>0</v>
      </c>
      <c r="J93" s="171">
        <f>+[6]OTCHET!J590+[6]OTCHET!J591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+[6]OTCHET!E592+[6]OTCHET!E593</f>
        <v>0</v>
      </c>
      <c r="F94" s="168">
        <f t="shared" si="12"/>
        <v>0</v>
      </c>
      <c r="G94" s="169">
        <f>+[6]OTCHET!G592+[6]OTCHET!G593</f>
        <v>0</v>
      </c>
      <c r="H94" s="170">
        <f>+[6]OTCHET!H592+[6]OTCHET!H593</f>
        <v>0</v>
      </c>
      <c r="I94" s="170">
        <f>+[6]OTCHET!I592+[6]OTCHET!I593</f>
        <v>0</v>
      </c>
      <c r="J94" s="171">
        <f>+[6]OTCHET!J592+[6]OTCHET!J593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[6]OTCHET!E594</f>
        <v>0</v>
      </c>
      <c r="F95" s="120">
        <f t="shared" si="12"/>
        <v>0</v>
      </c>
      <c r="G95" s="121">
        <f>[6]OTCHET!G594</f>
        <v>0</v>
      </c>
      <c r="H95" s="122">
        <f>[6]OTCHET!H594</f>
        <v>0</v>
      </c>
      <c r="I95" s="122">
        <f>[6]OTCHET!I594</f>
        <v>0</v>
      </c>
      <c r="J95" s="123">
        <f>[6]OTCHET!J594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+[6]OTCHET!E597</f>
        <v>0</v>
      </c>
      <c r="F96" s="396">
        <f t="shared" si="12"/>
        <v>0</v>
      </c>
      <c r="G96" s="397">
        <f>+[6]OTCHET!G597</f>
        <v>0</v>
      </c>
      <c r="H96" s="398">
        <f>+[6]OTCHET!H597</f>
        <v>0</v>
      </c>
      <c r="I96" s="398">
        <f>+[6]OTCHET!I597</f>
        <v>0</v>
      </c>
      <c r="J96" s="399">
        <f>+[6]OTCHET!J597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+[6]OTCHET!H608</f>
        <v>0</v>
      </c>
      <c r="C107" s="421"/>
      <c r="D107" s="421"/>
      <c r="E107" s="426"/>
      <c r="F107" s="19"/>
      <c r="G107" s="427">
        <f>+[6]OTCHET!E608</f>
        <v>0</v>
      </c>
      <c r="H107" s="427">
        <f>+[6]OTCHET!F608</f>
        <v>0</v>
      </c>
      <c r="I107" s="428"/>
      <c r="J107" s="429" t="str">
        <f>+[6]OTCHET!B608</f>
        <v>31.05.2024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67" priority="21" stopIfTrue="1" operator="notEqual">
      <formula>0</formula>
    </cfRule>
  </conditionalFormatting>
  <conditionalFormatting sqref="E105:J105">
    <cfRule type="cellIs" dxfId="166" priority="20" stopIfTrue="1" operator="notEqual">
      <formula>0</formula>
    </cfRule>
  </conditionalFormatting>
  <conditionalFormatting sqref="G107:H107 B107">
    <cfRule type="cellIs" dxfId="165" priority="19" stopIfTrue="1" operator="equal">
      <formula>0</formula>
    </cfRule>
  </conditionalFormatting>
  <conditionalFormatting sqref="I114 E110">
    <cfRule type="cellIs" dxfId="164" priority="18" stopIfTrue="1" operator="equal">
      <formula>0</formula>
    </cfRule>
  </conditionalFormatting>
  <conditionalFormatting sqref="J107">
    <cfRule type="cellIs" dxfId="163" priority="17" stopIfTrue="1" operator="equal">
      <formula>0</formula>
    </cfRule>
  </conditionalFormatting>
  <conditionalFormatting sqref="E114:F114">
    <cfRule type="cellIs" dxfId="162" priority="16" stopIfTrue="1" operator="equal">
      <formula>0</formula>
    </cfRule>
  </conditionalFormatting>
  <conditionalFormatting sqref="F15">
    <cfRule type="cellIs" dxfId="161" priority="11" stopIfTrue="1" operator="equal">
      <formula>"Чужди средства"</formula>
    </cfRule>
    <cfRule type="cellIs" dxfId="160" priority="12" stopIfTrue="1" operator="equal">
      <formula>"СЕС - ДМП"</formula>
    </cfRule>
    <cfRule type="cellIs" dxfId="159" priority="13" stopIfTrue="1" operator="equal">
      <formula>"СЕС - РА"</formula>
    </cfRule>
    <cfRule type="cellIs" dxfId="158" priority="14" stopIfTrue="1" operator="equal">
      <formula>"СЕС - ДЕС"</formula>
    </cfRule>
    <cfRule type="cellIs" dxfId="157" priority="15" stopIfTrue="1" operator="equal">
      <formula>"СЕС - КСФ"</formula>
    </cfRule>
  </conditionalFormatting>
  <conditionalFormatting sqref="B105">
    <cfRule type="cellIs" dxfId="156" priority="10" stopIfTrue="1" operator="notEqual">
      <formula>0</formula>
    </cfRule>
  </conditionalFormatting>
  <conditionalFormatting sqref="I11:J11">
    <cfRule type="cellIs" dxfId="155" priority="6" stopIfTrue="1" operator="between">
      <formula>1000000000000</formula>
      <formula>9999999999999990</formula>
    </cfRule>
    <cfRule type="cellIs" dxfId="154" priority="7" stopIfTrue="1" operator="between">
      <formula>10000000000</formula>
      <formula>999999999999</formula>
    </cfRule>
    <cfRule type="cellIs" dxfId="153" priority="8" stopIfTrue="1" operator="between">
      <formula>1000000</formula>
      <formula>99999999</formula>
    </cfRule>
    <cfRule type="cellIs" dxfId="152" priority="9" stopIfTrue="1" operator="between">
      <formula>100</formula>
      <formula>9999</formula>
    </cfRule>
  </conditionalFormatting>
  <conditionalFormatting sqref="E15">
    <cfRule type="cellIs" dxfId="151" priority="1" stopIfTrue="1" operator="equal">
      <formula>"Чужди средства"</formula>
    </cfRule>
    <cfRule type="cellIs" dxfId="150" priority="2" stopIfTrue="1" operator="equal">
      <formula>"СЕС - ДМП"</formula>
    </cfRule>
    <cfRule type="cellIs" dxfId="149" priority="3" stopIfTrue="1" operator="equal">
      <formula>"СЕС - РА"</formula>
    </cfRule>
    <cfRule type="cellIs" dxfId="148" priority="4" stopIfTrue="1" operator="equal">
      <formula>"СЕС - ДЕС"</formula>
    </cfRule>
    <cfRule type="cellIs" dxfId="147"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J112" sqref="J112"/>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+[7]OTCHET!B9</f>
        <v>РИОСВ ПЛОВДИВ</v>
      </c>
      <c r="C11" s="22"/>
      <c r="D11" s="22"/>
      <c r="E11" s="23" t="s">
        <v>0</v>
      </c>
      <c r="F11" s="24">
        <f>[7]OTCHET!F9</f>
        <v>45473</v>
      </c>
      <c r="G11" s="25" t="s">
        <v>1</v>
      </c>
      <c r="H11" s="26">
        <f>+[7]OTCHET!H9</f>
        <v>471013</v>
      </c>
      <c r="I11" s="448">
        <f>+[7]OTCHET!I9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+[7]OTCHET!B12</f>
        <v>Министерство на околната среда и водите</v>
      </c>
      <c r="C13" s="31"/>
      <c r="D13" s="31"/>
      <c r="E13" s="35" t="str">
        <f>+[7]OTCHET!E12</f>
        <v>код по ЕБК:</v>
      </c>
      <c r="F13" s="36" t="str">
        <f>+[7]OTCHET!F12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+[7]OTCHET!E15</f>
        <v>33</v>
      </c>
      <c r="F15" s="41" t="str">
        <f>[7]OTCHET!F15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[7]OTCHET!E22+[7]OTCHET!E28+[7]OTCHET!E33+[7]OTCHET!E39+[7]OTCHET!E47+[7]OTCHET!E52+[7]OTCHET!E58+[7]OTCHET!E61+[7]OTCHET!E64+[7]OTCHET!E65+[7]OTCHET!E72+[7]OTCHET!E73</f>
        <v>0</v>
      </c>
      <c r="F23" s="111">
        <f t="shared" ref="F23:F88" si="1">+G23+H23+I23+J23</f>
        <v>0</v>
      </c>
      <c r="G23" s="112">
        <f>[7]OTCHET!G22+[7]OTCHET!G28+[7]OTCHET!G33+[7]OTCHET!G39+[7]OTCHET!G47+[7]OTCHET!G52+[7]OTCHET!G58+[7]OTCHET!G61+[7]OTCHET!G64+[7]OTCHET!G65+[7]OTCHET!G72+[7]OTCHET!G73</f>
        <v>0</v>
      </c>
      <c r="H23" s="113">
        <f>[7]OTCHET!H22+[7]OTCHET!H28+[7]OTCHET!H33+[7]OTCHET!H39+[7]OTCHET!H47+[7]OTCHET!H52+[7]OTCHET!H58+[7]OTCHET!H61+[7]OTCHET!H64+[7]OTCHET!H65+[7]OTCHET!H72+[7]OTCHET!H73</f>
        <v>0</v>
      </c>
      <c r="I23" s="113">
        <f>[7]OTCHET!I22+[7]OTCHET!I28+[7]OTCHET!I33+[7]OTCHET!I39+[7]OTCHET!I47+[7]OTCHET!I52+[7]OTCHET!I58+[7]OTCHET!I61+[7]OTCHET!I64+[7]OTCHET!I65+[7]OTCHET!I72+[7]OTCHET!I73</f>
        <v>0</v>
      </c>
      <c r="J23" s="114">
        <f>[7]OTCHET!J22+[7]OTCHET!J28+[7]OTCHET!J33+[7]OTCHET!J39+[7]OTCHET!J47+[7]OTCHET!J52+[7]OTCHET!J58+[7]OTCHET!J61+[7]OTCHET!J64+[7]OTCHET!J65+[7]OTCHET!J72+[7]OTCHET!J73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[7]OTCHET!E74</f>
        <v>0</v>
      </c>
      <c r="F26" s="133">
        <f t="shared" si="1"/>
        <v>0</v>
      </c>
      <c r="G26" s="134">
        <f>[7]OTCHET!G74</f>
        <v>0</v>
      </c>
      <c r="H26" s="135">
        <f>[7]OTCHET!H74</f>
        <v>0</v>
      </c>
      <c r="I26" s="135">
        <f>[7]OTCHET!I74</f>
        <v>0</v>
      </c>
      <c r="J26" s="136">
        <f>[7]OTCHET!J74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[7]OTCHET!E75</f>
        <v>0</v>
      </c>
      <c r="F27" s="140">
        <f t="shared" si="1"/>
        <v>0</v>
      </c>
      <c r="G27" s="141">
        <f>[7]OTCHET!G75</f>
        <v>0</v>
      </c>
      <c r="H27" s="142">
        <f>[7]OTCHET!H75</f>
        <v>0</v>
      </c>
      <c r="I27" s="142">
        <f>[7]OTCHET!I75</f>
        <v>0</v>
      </c>
      <c r="J27" s="143">
        <f>[7]OTCHET!J75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[7]OTCHET!E77</f>
        <v>0</v>
      </c>
      <c r="F28" s="148">
        <f t="shared" si="1"/>
        <v>0</v>
      </c>
      <c r="G28" s="149">
        <f>[7]OTCHET!G77</f>
        <v>0</v>
      </c>
      <c r="H28" s="150">
        <f>[7]OTCHET!H77</f>
        <v>0</v>
      </c>
      <c r="I28" s="150">
        <f>[7]OTCHET!I77</f>
        <v>0</v>
      </c>
      <c r="J28" s="151">
        <f>[7]OTCHET!J77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+[7]OTCHET!E78+[7]OTCHET!E79</f>
        <v>0</v>
      </c>
      <c r="F29" s="156">
        <f t="shared" si="1"/>
        <v>0</v>
      </c>
      <c r="G29" s="157">
        <f>+[7]OTCHET!G78+[7]OTCHET!G79</f>
        <v>0</v>
      </c>
      <c r="H29" s="158">
        <f>+[7]OTCHET!H78+[7]OTCHET!H79</f>
        <v>0</v>
      </c>
      <c r="I29" s="158">
        <f>+[7]OTCHET!I78+[7]OTCHET!I79</f>
        <v>0</v>
      </c>
      <c r="J29" s="159">
        <f>+[7]OTCHET!J78+[7]OTCHET!J79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[7]OTCHET!E90+[7]OTCHET!E93+[7]OTCHET!E94</f>
        <v>0</v>
      </c>
      <c r="F30" s="162">
        <f t="shared" si="1"/>
        <v>0</v>
      </c>
      <c r="G30" s="163">
        <f>[7]OTCHET!G90+[7]OTCHET!G93+[7]OTCHET!G94</f>
        <v>0</v>
      </c>
      <c r="H30" s="164">
        <f>[7]OTCHET!H90+[7]OTCHET!H93+[7]OTCHET!H94</f>
        <v>0</v>
      </c>
      <c r="I30" s="164">
        <f>[7]OTCHET!I90+[7]OTCHET!I93+[7]OTCHET!I94</f>
        <v>0</v>
      </c>
      <c r="J30" s="165">
        <f>[7]OTCHET!J90+[7]OTCHET!J93+[7]OTCHET!J94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[7]OTCHET!E106</f>
        <v>0</v>
      </c>
      <c r="F31" s="168">
        <f t="shared" si="1"/>
        <v>0</v>
      </c>
      <c r="G31" s="169">
        <f>[7]OTCHET!G106</f>
        <v>0</v>
      </c>
      <c r="H31" s="170">
        <f>[7]OTCHET!H106</f>
        <v>0</v>
      </c>
      <c r="I31" s="170">
        <f>[7]OTCHET!I106</f>
        <v>0</v>
      </c>
      <c r="J31" s="171">
        <f>[7]OTCHET!J106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[7]OTCHET!E110+[7]OTCHET!E119+[7]OTCHET!E135+[7]OTCHET!E136</f>
        <v>0</v>
      </c>
      <c r="F32" s="168">
        <f t="shared" si="1"/>
        <v>0</v>
      </c>
      <c r="G32" s="169">
        <f>[7]OTCHET!G110+[7]OTCHET!G119+[7]OTCHET!G135+[7]OTCHET!G136</f>
        <v>0</v>
      </c>
      <c r="H32" s="170">
        <f>[7]OTCHET!H110+[7]OTCHET!H119+[7]OTCHET!H135+[7]OTCHET!H136</f>
        <v>0</v>
      </c>
      <c r="I32" s="170">
        <f>[7]OTCHET!I110+[7]OTCHET!I119+[7]OTCHET!I135+[7]OTCHET!I136</f>
        <v>0</v>
      </c>
      <c r="J32" s="171">
        <f>[7]OTCHET!J110+[7]OTCHET!J119+[7]OTCHET!J135+[7]OTCHET!J136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[7]OTCHET!E123</f>
        <v>0</v>
      </c>
      <c r="F33" s="120">
        <f t="shared" si="1"/>
        <v>0</v>
      </c>
      <c r="G33" s="121">
        <f>[7]OTCHET!G123</f>
        <v>0</v>
      </c>
      <c r="H33" s="122">
        <f>[7]OTCHET!H123</f>
        <v>0</v>
      </c>
      <c r="I33" s="122">
        <f>[7]OTCHET!I123</f>
        <v>0</v>
      </c>
      <c r="J33" s="123">
        <f>[7]OTCHET!J123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+[7]OTCHET!E137</f>
        <v>0</v>
      </c>
      <c r="F36" s="191">
        <f t="shared" si="1"/>
        <v>0</v>
      </c>
      <c r="G36" s="192">
        <f>+[7]OTCHET!G137</f>
        <v>0</v>
      </c>
      <c r="H36" s="193">
        <f>+[7]OTCHET!H137</f>
        <v>0</v>
      </c>
      <c r="I36" s="193">
        <f>+[7]OTCHET!I137</f>
        <v>0</v>
      </c>
      <c r="J36" s="194">
        <f>+[7]OTCHET!J137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[7]OTCHET!E140+[7]OTCHET!E149+[7]OTCHET!E158</f>
        <v>0</v>
      </c>
      <c r="F37" s="199">
        <f t="shared" si="1"/>
        <v>0</v>
      </c>
      <c r="G37" s="200">
        <f>[7]OTCHET!G140+[7]OTCHET!G149+[7]OTCHET!G158</f>
        <v>0</v>
      </c>
      <c r="H37" s="201">
        <f>[7]OTCHET!H140+[7]OTCHET!H149+[7]OTCHET!H158</f>
        <v>0</v>
      </c>
      <c r="I37" s="201">
        <f>[7]OTCHET!I140+[7]OTCHET!I149+[7]OTCHET!I158</f>
        <v>0</v>
      </c>
      <c r="J37" s="202">
        <f>[7]OTCHET!J140+[7]OTCHET!J149+[7]OTCHET!J158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[7]OTCHET!E187</f>
        <v>0</v>
      </c>
      <c r="F40" s="229">
        <f t="shared" si="1"/>
        <v>0</v>
      </c>
      <c r="G40" s="230">
        <f>[7]OTCHET!G187</f>
        <v>0</v>
      </c>
      <c r="H40" s="231">
        <f>[7]OTCHET!H187</f>
        <v>0</v>
      </c>
      <c r="I40" s="231">
        <f>[7]OTCHET!I187</f>
        <v>0</v>
      </c>
      <c r="J40" s="232">
        <f>[7]OTCHET!J187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[7]OTCHET!E190</f>
        <v>0</v>
      </c>
      <c r="F41" s="237">
        <f t="shared" si="1"/>
        <v>0</v>
      </c>
      <c r="G41" s="238">
        <f>[7]OTCHET!G190</f>
        <v>0</v>
      </c>
      <c r="H41" s="239">
        <f>[7]OTCHET!H190</f>
        <v>0</v>
      </c>
      <c r="I41" s="239">
        <f>[7]OTCHET!I190</f>
        <v>0</v>
      </c>
      <c r="J41" s="240">
        <f>[7]OTCHET!J190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+[7]OTCHET!E196+[7]OTCHET!E204</f>
        <v>0</v>
      </c>
      <c r="F42" s="244">
        <f t="shared" si="1"/>
        <v>0</v>
      </c>
      <c r="G42" s="245">
        <f>+[7]OTCHET!G196+[7]OTCHET!G204</f>
        <v>0</v>
      </c>
      <c r="H42" s="246">
        <f>+[7]OTCHET!H196+[7]OTCHET!H204</f>
        <v>0</v>
      </c>
      <c r="I42" s="246">
        <f>+[7]OTCHET!I196+[7]OTCHET!I204</f>
        <v>0</v>
      </c>
      <c r="J42" s="247">
        <f>+[7]OTCHET!J196+[7]OTCHET!J204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+[7]OTCHET!E205+[7]OTCHET!E223+[7]OTCHET!E274</f>
        <v>0</v>
      </c>
      <c r="F43" s="250">
        <f t="shared" si="1"/>
        <v>0</v>
      </c>
      <c r="G43" s="251">
        <f>+[7]OTCHET!G205+[7]OTCHET!G223+[7]OTCHET!G274</f>
        <v>0</v>
      </c>
      <c r="H43" s="252">
        <f>+[7]OTCHET!H205+[7]OTCHET!H223+[7]OTCHET!H274</f>
        <v>0</v>
      </c>
      <c r="I43" s="252">
        <f>+[7]OTCHET!I205+[7]OTCHET!I223+[7]OTCHET!I274</f>
        <v>0</v>
      </c>
      <c r="J43" s="253">
        <f>+[7]OTCHET!J205+[7]OTCHET!J223+[7]OTCHET!J274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+[7]OTCHET!E227+[7]OTCHET!E233+[7]OTCHET!E236+[7]OTCHET!E237+[7]OTCHET!E238+[7]OTCHET!E239+[7]OTCHET!E243</f>
        <v>0</v>
      </c>
      <c r="F44" s="120">
        <f t="shared" si="1"/>
        <v>0</v>
      </c>
      <c r="G44" s="121">
        <f>+[7]OTCHET!G227+[7]OTCHET!G233+[7]OTCHET!G236+[7]OTCHET!G237+[7]OTCHET!G238+[7]OTCHET!G239+[7]OTCHET!G243</f>
        <v>0</v>
      </c>
      <c r="H44" s="122">
        <f>+[7]OTCHET!H227+[7]OTCHET!H233+[7]OTCHET!H236+[7]OTCHET!H237+[7]OTCHET!H238+[7]OTCHET!H239+[7]OTCHET!H243</f>
        <v>0</v>
      </c>
      <c r="I44" s="122">
        <f>+[7]OTCHET!I227+[7]OTCHET!I233+[7]OTCHET!I236+[7]OTCHET!I237+[7]OTCHET!I238+[7]OTCHET!I239+[7]OTCHET!I243</f>
        <v>0</v>
      </c>
      <c r="J44" s="123">
        <f>+[7]OTCHET!J227+[7]OTCHET!J233+[7]OTCHET!J236+[7]OTCHET!J237+[7]OTCHET!J238+[7]OTCHET!J239+[7]OTCHET!J243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+[7]OTCHET!E236+[7]OTCHET!E237+[7]OTCHET!E238+[7]OTCHET!E239+[7]OTCHET!E246+[7]OTCHET!E247+[7]OTCHET!E251</f>
        <v>0</v>
      </c>
      <c r="F45" s="256">
        <f t="shared" si="1"/>
        <v>0</v>
      </c>
      <c r="G45" s="257">
        <f>+[7]OTCHET!G236+[7]OTCHET!G237+[7]OTCHET!G238+[7]OTCHET!G239+[7]OTCHET!G246+[7]OTCHET!G247+[7]OTCHET!G251</f>
        <v>0</v>
      </c>
      <c r="H45" s="258">
        <f>+[7]OTCHET!H236+[7]OTCHET!H237+[7]OTCHET!H238+[7]OTCHET!H239+[7]OTCHET!H246+[7]OTCHET!H247+[7]OTCHET!H251</f>
        <v>0</v>
      </c>
      <c r="I45" s="259">
        <f>+[7]OTCHET!I236+[7]OTCHET!I237+[7]OTCHET!I238+[7]OTCHET!I239+[7]OTCHET!I246+[7]OTCHET!I247+[7]OTCHET!I251</f>
        <v>0</v>
      </c>
      <c r="J45" s="260">
        <f>+[7]OTCHET!J236+[7]OTCHET!J237+[7]OTCHET!J238+[7]OTCHET!J239+[7]OTCHET!J246+[7]OTCHET!J247+[7]OTCHET!J251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+[7]OTCHET!E258+[7]OTCHET!E259+[7]OTCHET!E260+[7]OTCHET!E261</f>
        <v>0</v>
      </c>
      <c r="F46" s="250">
        <f t="shared" si="1"/>
        <v>0</v>
      </c>
      <c r="G46" s="251">
        <f>+[7]OTCHET!G258+[7]OTCHET!G259+[7]OTCHET!G260+[7]OTCHET!G261</f>
        <v>0</v>
      </c>
      <c r="H46" s="252">
        <f>+[7]OTCHET!H258+[7]OTCHET!H259+[7]OTCHET!H260+[7]OTCHET!H261</f>
        <v>0</v>
      </c>
      <c r="I46" s="252">
        <f>+[7]OTCHET!I258+[7]OTCHET!I259+[7]OTCHET!I260+[7]OTCHET!I261</f>
        <v>0</v>
      </c>
      <c r="J46" s="253">
        <f>+[7]OTCHET!J258+[7]OTCHET!J259+[7]OTCHET!J260+[7]OTCHET!J261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+[7]OTCHET!E259</f>
        <v>0</v>
      </c>
      <c r="F47" s="256">
        <f t="shared" si="1"/>
        <v>0</v>
      </c>
      <c r="G47" s="257">
        <f>+[7]OTCHET!G259</f>
        <v>0</v>
      </c>
      <c r="H47" s="258">
        <f>+[7]OTCHET!H259</f>
        <v>0</v>
      </c>
      <c r="I47" s="259">
        <f>+[7]OTCHET!I259</f>
        <v>0</v>
      </c>
      <c r="J47" s="260">
        <f>+[7]OTCHET!J259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+[7]OTCHET!E268+[7]OTCHET!E272+[7]OTCHET!E273</f>
        <v>0</v>
      </c>
      <c r="F48" s="168">
        <f t="shared" si="1"/>
        <v>0</v>
      </c>
      <c r="G48" s="163">
        <f>+[7]OTCHET!G268+[7]OTCHET!G272+[7]OTCHET!G273</f>
        <v>0</v>
      </c>
      <c r="H48" s="164">
        <f>+[7]OTCHET!H268+[7]OTCHET!H272+[7]OTCHET!H273</f>
        <v>0</v>
      </c>
      <c r="I48" s="164">
        <f>+[7]OTCHET!I268+[7]OTCHET!I272+[7]OTCHET!I273</f>
        <v>0</v>
      </c>
      <c r="J48" s="165">
        <f>+[7]OTCHET!J268+[7]OTCHET!J272+[7]OTCHET!J273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[7]OTCHET!E278+[7]OTCHET!E279+[7]OTCHET!E287+[7]OTCHET!E290</f>
        <v>0</v>
      </c>
      <c r="F49" s="168">
        <f t="shared" si="1"/>
        <v>0</v>
      </c>
      <c r="G49" s="169">
        <f>[7]OTCHET!G278+[7]OTCHET!G279+[7]OTCHET!G287+[7]OTCHET!G290</f>
        <v>0</v>
      </c>
      <c r="H49" s="170">
        <f>[7]OTCHET!H278+[7]OTCHET!H279+[7]OTCHET!H287+[7]OTCHET!H290</f>
        <v>0</v>
      </c>
      <c r="I49" s="170">
        <f>[7]OTCHET!I278+[7]OTCHET!I279+[7]OTCHET!I287+[7]OTCHET!I290</f>
        <v>0</v>
      </c>
      <c r="J49" s="171">
        <f>[7]OTCHET!J278+[7]OTCHET!J279+[7]OTCHET!J287+[7]OTCHET!J290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+[7]OTCHET!E291</f>
        <v>0</v>
      </c>
      <c r="F50" s="168">
        <f t="shared" si="1"/>
        <v>0</v>
      </c>
      <c r="G50" s="169">
        <f>+[7]OTCHET!G291</f>
        <v>0</v>
      </c>
      <c r="H50" s="170">
        <f>+[7]OTCHET!H291</f>
        <v>0</v>
      </c>
      <c r="I50" s="170">
        <f>+[7]OTCHET!I291</f>
        <v>0</v>
      </c>
      <c r="J50" s="171">
        <f>+[7]OTCHET!J291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+[7]OTCHET!E275</f>
        <v>0</v>
      </c>
      <c r="F51" s="120">
        <f>+G51+H51+I51+J51</f>
        <v>0</v>
      </c>
      <c r="G51" s="121">
        <f>+[7]OTCHET!G275</f>
        <v>0</v>
      </c>
      <c r="H51" s="122">
        <f>+[7]OTCHET!H275</f>
        <v>0</v>
      </c>
      <c r="I51" s="122">
        <f>+[7]OTCHET!I275</f>
        <v>0</v>
      </c>
      <c r="J51" s="123">
        <f>+[7]OTCHET!J275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+[7]OTCHET!E296</f>
        <v>0</v>
      </c>
      <c r="F52" s="120">
        <f t="shared" si="1"/>
        <v>0</v>
      </c>
      <c r="G52" s="121">
        <f>+[7]OTCHET!G296</f>
        <v>0</v>
      </c>
      <c r="H52" s="122">
        <f>+[7]OTCHET!H296</f>
        <v>0</v>
      </c>
      <c r="I52" s="122">
        <f>+[7]OTCHET!I296</f>
        <v>0</v>
      </c>
      <c r="J52" s="123">
        <f>+[7]OTCHET!J296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[7]OTCHET!E297</f>
        <v>0</v>
      </c>
      <c r="F53" s="267">
        <f t="shared" si="1"/>
        <v>0</v>
      </c>
      <c r="G53" s="268">
        <f>[7]OTCHET!G297</f>
        <v>0</v>
      </c>
      <c r="H53" s="269">
        <f>[7]OTCHET!H297</f>
        <v>0</v>
      </c>
      <c r="I53" s="269">
        <f>[7]OTCHET!I297</f>
        <v>0</v>
      </c>
      <c r="J53" s="270">
        <f>[7]OTCHET!J297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[7]OTCHET!E299</f>
        <v>0</v>
      </c>
      <c r="F54" s="275">
        <f t="shared" si="1"/>
        <v>0</v>
      </c>
      <c r="G54" s="276">
        <f>[7]OTCHET!G299</f>
        <v>0</v>
      </c>
      <c r="H54" s="277">
        <f>[7]OTCHET!H299</f>
        <v>0</v>
      </c>
      <c r="I54" s="277">
        <f>[7]OTCHET!I299</f>
        <v>0</v>
      </c>
      <c r="J54" s="278">
        <f>[7]OTCHET!J299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+[7]OTCHET!E300</f>
        <v>0</v>
      </c>
      <c r="F55" s="284">
        <f t="shared" si="1"/>
        <v>0</v>
      </c>
      <c r="G55" s="285">
        <f>+[7]OTCHET!G300</f>
        <v>0</v>
      </c>
      <c r="H55" s="286">
        <f>+[7]OTCHET!H300</f>
        <v>0</v>
      </c>
      <c r="I55" s="286">
        <f>+[7]OTCHET!I300</f>
        <v>0</v>
      </c>
      <c r="J55" s="287">
        <f>+[7]OTCHET!J300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873496</v>
      </c>
      <c r="G56" s="294">
        <f t="shared" si="5"/>
        <v>873496</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+[7]OTCHET!E364+[7]OTCHET!E378+[7]OTCHET!E391</f>
        <v>0</v>
      </c>
      <c r="F57" s="299">
        <f t="shared" si="1"/>
        <v>0</v>
      </c>
      <c r="G57" s="300">
        <f>+[7]OTCHET!G364+[7]OTCHET!G378+[7]OTCHET!G391</f>
        <v>0</v>
      </c>
      <c r="H57" s="301">
        <f>+[7]OTCHET!H364+[7]OTCHET!H378+[7]OTCHET!H391</f>
        <v>0</v>
      </c>
      <c r="I57" s="301">
        <f>+[7]OTCHET!I364+[7]OTCHET!I378+[7]OTCHET!I391</f>
        <v>0</v>
      </c>
      <c r="J57" s="302">
        <f>+[7]OTCHET!J364+[7]OTCHET!J378+[7]OTCHET!J391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+[7]OTCHET!E386+[7]OTCHET!E394+[7]OTCHET!E399+[7]OTCHET!E402+[7]OTCHET!E405+[7]OTCHET!E408+[7]OTCHET!E409+[7]OTCHET!E412+[7]OTCHET!E425+[7]OTCHET!E426+[7]OTCHET!E427+[7]OTCHET!E428+[7]OTCHET!E429</f>
        <v>0</v>
      </c>
      <c r="F58" s="304">
        <f t="shared" si="1"/>
        <v>873496</v>
      </c>
      <c r="G58" s="305">
        <f>+[7]OTCHET!G386+[7]OTCHET!G394+[7]OTCHET!G399+[7]OTCHET!G402+[7]OTCHET!G405+[7]OTCHET!G408+[7]OTCHET!G409+[7]OTCHET!G412+[7]OTCHET!G425+[7]OTCHET!G426+[7]OTCHET!G427+[7]OTCHET!G428+[7]OTCHET!G429</f>
        <v>873496</v>
      </c>
      <c r="H58" s="306">
        <f>+[7]OTCHET!H386+[7]OTCHET!H394+[7]OTCHET!H399+[7]OTCHET!H402+[7]OTCHET!H405+[7]OTCHET!H408+[7]OTCHET!H409+[7]OTCHET!H412+[7]OTCHET!H425+[7]OTCHET!H426+[7]OTCHET!H427+[7]OTCHET!H428+[7]OTCHET!H429</f>
        <v>0</v>
      </c>
      <c r="I58" s="306">
        <f>+[7]OTCHET!I386+[7]OTCHET!I394+[7]OTCHET!I399+[7]OTCHET!I402+[7]OTCHET!I405+[7]OTCHET!I408+[7]OTCHET!I409+[7]OTCHET!I412+[7]OTCHET!I425+[7]OTCHET!I426+[7]OTCHET!I427+[7]OTCHET!I428+[7]OTCHET!I429</f>
        <v>0</v>
      </c>
      <c r="J58" s="307">
        <f>+[7]OTCHET!J386+[7]OTCHET!J394+[7]OTCHET!J399+[7]OTCHET!J402+[7]OTCHET!J405+[7]OTCHET!J408+[7]OTCHET!J409+[7]OTCHET!J412+[7]OTCHET!J425+[7]OTCHET!J426+[7]OTCHET!J427+[7]OTCHET!J428+[7]OTCHET!J429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+[7]OTCHET!E425+[7]OTCHET!E426+[7]OTCHET!E427+[7]OTCHET!E428+[7]OTCHET!E429</f>
        <v>0</v>
      </c>
      <c r="F59" s="309">
        <f t="shared" si="1"/>
        <v>0</v>
      </c>
      <c r="G59" s="310">
        <f>+[7]OTCHET!G425+[7]OTCHET!G426+[7]OTCHET!G427+[7]OTCHET!G428+[7]OTCHET!G429</f>
        <v>0</v>
      </c>
      <c r="H59" s="311">
        <f>+[7]OTCHET!H425+[7]OTCHET!H426+[7]OTCHET!H427+[7]OTCHET!H428+[7]OTCHET!H429</f>
        <v>0</v>
      </c>
      <c r="I59" s="311">
        <f>+[7]OTCHET!I425+[7]OTCHET!I426+[7]OTCHET!I427+[7]OTCHET!I428+[7]OTCHET!I429</f>
        <v>0</v>
      </c>
      <c r="J59" s="312">
        <f>+[7]OTCHET!J425+[7]OTCHET!J426+[7]OTCHET!J427+[7]OTCHET!J428+[7]OTCHET!J429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[7]OTCHET!E408</f>
        <v>0</v>
      </c>
      <c r="F60" s="316">
        <f t="shared" si="1"/>
        <v>0</v>
      </c>
      <c r="G60" s="317">
        <f>[7]OTCHET!G408</f>
        <v>0</v>
      </c>
      <c r="H60" s="318">
        <f>[7]OTCHET!H408</f>
        <v>0</v>
      </c>
      <c r="I60" s="318">
        <f>[7]OTCHET!I408</f>
        <v>0</v>
      </c>
      <c r="J60" s="319">
        <f>[7]OTCHET!J408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[7]OTCHET!E415</f>
        <v>0</v>
      </c>
      <c r="F62" s="199">
        <f t="shared" si="1"/>
        <v>0</v>
      </c>
      <c r="G62" s="200">
        <f>[7]OTCHET!G415</f>
        <v>0</v>
      </c>
      <c r="H62" s="201">
        <f>[7]OTCHET!H415</f>
        <v>0</v>
      </c>
      <c r="I62" s="201">
        <f>[7]OTCHET!I415</f>
        <v>0</v>
      </c>
      <c r="J62" s="202">
        <f>[7]OTCHET!J415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+[7]OTCHET!E252</f>
        <v>0</v>
      </c>
      <c r="F63" s="328">
        <f t="shared" si="1"/>
        <v>0</v>
      </c>
      <c r="G63" s="329">
        <f>+[7]OTCHET!G252</f>
        <v>0</v>
      </c>
      <c r="H63" s="330">
        <f>+[7]OTCHET!H252</f>
        <v>0</v>
      </c>
      <c r="I63" s="330">
        <f>+[7]OTCHET!I252</f>
        <v>0</v>
      </c>
      <c r="J63" s="331">
        <f>+[7]OTCHET!J252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873496</v>
      </c>
      <c r="G64" s="337">
        <f t="shared" si="6"/>
        <v>873496</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-873496</v>
      </c>
      <c r="G66" s="349">
        <f t="shared" ref="G66:L66" si="8">SUM(+G68+G76+G77+G84+G85+G86+G89+G90+G91+G92+G93+G94+G95)</f>
        <v>-873496</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+[7]OTCHET!E485+[7]OTCHET!E486+[7]OTCHET!E489+[7]OTCHET!E490+[7]OTCHET!E493+[7]OTCHET!E494+[7]OTCHET!E498</f>
        <v>0</v>
      </c>
      <c r="F69" s="367">
        <f t="shared" si="1"/>
        <v>0</v>
      </c>
      <c r="G69" s="368">
        <f>+[7]OTCHET!G485+[7]OTCHET!G486+[7]OTCHET!G489+[7]OTCHET!G490+[7]OTCHET!G493+[7]OTCHET!G494+[7]OTCHET!G498</f>
        <v>0</v>
      </c>
      <c r="H69" s="369">
        <f>+[7]OTCHET!H485+[7]OTCHET!H486+[7]OTCHET!H489+[7]OTCHET!H490+[7]OTCHET!H493+[7]OTCHET!H494+[7]OTCHET!H498</f>
        <v>0</v>
      </c>
      <c r="I69" s="369">
        <f>+[7]OTCHET!I485+[7]OTCHET!I486+[7]OTCHET!I489+[7]OTCHET!I490+[7]OTCHET!I493+[7]OTCHET!I494+[7]OTCHET!I498</f>
        <v>0</v>
      </c>
      <c r="J69" s="370">
        <f>+[7]OTCHET!J485+[7]OTCHET!J486+[7]OTCHET!J489+[7]OTCHET!J490+[7]OTCHET!J493+[7]OTCHET!J494+[7]OTCHET!J498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+[7]OTCHET!E487+[7]OTCHET!E488+[7]OTCHET!E491+[7]OTCHET!E492+[7]OTCHET!E495+[7]OTCHET!E496+[7]OTCHET!E497+[7]OTCHET!E499</f>
        <v>0</v>
      </c>
      <c r="F70" s="375">
        <f t="shared" si="1"/>
        <v>0</v>
      </c>
      <c r="G70" s="376">
        <f>+[7]OTCHET!G487+[7]OTCHET!G488+[7]OTCHET!G491+[7]OTCHET!G492+[7]OTCHET!G495+[7]OTCHET!G496+[7]OTCHET!G497+[7]OTCHET!G499</f>
        <v>0</v>
      </c>
      <c r="H70" s="377">
        <f>+[7]OTCHET!H487+[7]OTCHET!H488+[7]OTCHET!H491+[7]OTCHET!H492+[7]OTCHET!H495+[7]OTCHET!H496+[7]OTCHET!H497+[7]OTCHET!H499</f>
        <v>0</v>
      </c>
      <c r="I70" s="377">
        <f>+[7]OTCHET!I487+[7]OTCHET!I488+[7]OTCHET!I491+[7]OTCHET!I492+[7]OTCHET!I495+[7]OTCHET!I496+[7]OTCHET!I497+[7]OTCHET!I499</f>
        <v>0</v>
      </c>
      <c r="J70" s="378">
        <f>+[7]OTCHET!J487+[7]OTCHET!J488+[7]OTCHET!J491+[7]OTCHET!J492+[7]OTCHET!J495+[7]OTCHET!J496+[7]OTCHET!J497+[7]OTCHET!J499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+[7]OTCHET!E500</f>
        <v>0</v>
      </c>
      <c r="F71" s="375">
        <f t="shared" si="1"/>
        <v>0</v>
      </c>
      <c r="G71" s="376">
        <f>+[7]OTCHET!G500</f>
        <v>0</v>
      </c>
      <c r="H71" s="377">
        <f>+[7]OTCHET!H500</f>
        <v>0</v>
      </c>
      <c r="I71" s="377">
        <f>+[7]OTCHET!I500</f>
        <v>0</v>
      </c>
      <c r="J71" s="378">
        <f>+[7]OTCHET!J500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+[7]OTCHET!E505</f>
        <v>0</v>
      </c>
      <c r="F72" s="375">
        <f t="shared" si="1"/>
        <v>0</v>
      </c>
      <c r="G72" s="376">
        <f>+[7]OTCHET!G505</f>
        <v>0</v>
      </c>
      <c r="H72" s="377">
        <f>+[7]OTCHET!H505</f>
        <v>0</v>
      </c>
      <c r="I72" s="377">
        <f>+[7]OTCHET!I505</f>
        <v>0</v>
      </c>
      <c r="J72" s="378">
        <f>+[7]OTCHET!J505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+[7]OTCHET!E545</f>
        <v>0</v>
      </c>
      <c r="F73" s="375">
        <f t="shared" si="1"/>
        <v>0</v>
      </c>
      <c r="G73" s="376">
        <f>+[7]OTCHET!G545</f>
        <v>0</v>
      </c>
      <c r="H73" s="377">
        <f>+[7]OTCHET!H545</f>
        <v>0</v>
      </c>
      <c r="I73" s="377">
        <f>+[7]OTCHET!I545</f>
        <v>0</v>
      </c>
      <c r="J73" s="378">
        <f>+[7]OTCHET!J545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+[7]OTCHET!E584+[7]OTCHET!E585</f>
        <v>0</v>
      </c>
      <c r="F74" s="375">
        <f t="shared" si="1"/>
        <v>0</v>
      </c>
      <c r="G74" s="376">
        <f>+[7]OTCHET!G584+[7]OTCHET!G585</f>
        <v>0</v>
      </c>
      <c r="H74" s="377">
        <f>+[7]OTCHET!H584+[7]OTCHET!H585</f>
        <v>0</v>
      </c>
      <c r="I74" s="377">
        <f>+[7]OTCHET!I584+[7]OTCHET!I585</f>
        <v>0</v>
      </c>
      <c r="J74" s="378">
        <f>+[7]OTCHET!J584+[7]OTCHET!J585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+[7]OTCHET!E586+[7]OTCHET!E587+[7]OTCHET!E588</f>
        <v>0</v>
      </c>
      <c r="F75" s="382">
        <f t="shared" si="1"/>
        <v>0</v>
      </c>
      <c r="G75" s="383">
        <f>+[7]OTCHET!G586+[7]OTCHET!G587+[7]OTCHET!G588</f>
        <v>0</v>
      </c>
      <c r="H75" s="384">
        <f>+[7]OTCHET!H586+[7]OTCHET!H587+[7]OTCHET!H588</f>
        <v>0</v>
      </c>
      <c r="I75" s="384">
        <f>+[7]OTCHET!I586+[7]OTCHET!I587+[7]OTCHET!I588</f>
        <v>0</v>
      </c>
      <c r="J75" s="385">
        <f>+[7]OTCHET!J586+[7]OTCHET!J587+[7]OTCHET!J588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[7]OTCHET!E464</f>
        <v>0</v>
      </c>
      <c r="F76" s="299">
        <f t="shared" si="1"/>
        <v>0</v>
      </c>
      <c r="G76" s="300">
        <f>[7]OTCHET!G464</f>
        <v>0</v>
      </c>
      <c r="H76" s="301">
        <f>[7]OTCHET!H464</f>
        <v>0</v>
      </c>
      <c r="I76" s="301">
        <f>[7]OTCHET!I464</f>
        <v>0</v>
      </c>
      <c r="J76" s="302">
        <f>[7]OTCHET!J464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+[7]OTCHET!E469+[7]OTCHET!E472</f>
        <v>0</v>
      </c>
      <c r="F78" s="367">
        <f t="shared" si="1"/>
        <v>0</v>
      </c>
      <c r="G78" s="368">
        <f>+[7]OTCHET!G469+[7]OTCHET!G472</f>
        <v>0</v>
      </c>
      <c r="H78" s="369">
        <f>+[7]OTCHET!H469+[7]OTCHET!H472</f>
        <v>0</v>
      </c>
      <c r="I78" s="369">
        <f>+[7]OTCHET!I469+[7]OTCHET!I472</f>
        <v>0</v>
      </c>
      <c r="J78" s="370">
        <f>+[7]OTCHET!J469+[7]OTCHET!J472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+[7]OTCHET!E470+[7]OTCHET!E473</f>
        <v>0</v>
      </c>
      <c r="F79" s="375">
        <f t="shared" si="1"/>
        <v>0</v>
      </c>
      <c r="G79" s="376">
        <f>+[7]OTCHET!G470+[7]OTCHET!G473</f>
        <v>0</v>
      </c>
      <c r="H79" s="377">
        <f>+[7]OTCHET!H470+[7]OTCHET!H473</f>
        <v>0</v>
      </c>
      <c r="I79" s="377">
        <f>+[7]OTCHET!I470+[7]OTCHET!I473</f>
        <v>0</v>
      </c>
      <c r="J79" s="378">
        <f>+[7]OTCHET!J470+[7]OTCHET!J473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[7]OTCHET!E474</f>
        <v>0</v>
      </c>
      <c r="F80" s="375">
        <f t="shared" si="1"/>
        <v>0</v>
      </c>
      <c r="G80" s="376">
        <f>[7]OTCHET!G474</f>
        <v>0</v>
      </c>
      <c r="H80" s="377">
        <f>[7]OTCHET!H474</f>
        <v>0</v>
      </c>
      <c r="I80" s="377">
        <f>[7]OTCHET!I474</f>
        <v>0</v>
      </c>
      <c r="J80" s="378">
        <f>[7]OTCHET!J474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+[7]OTCHET!E482</f>
        <v>0</v>
      </c>
      <c r="F82" s="375">
        <f t="shared" si="1"/>
        <v>0</v>
      </c>
      <c r="G82" s="376">
        <f>+[7]OTCHET!G482</f>
        <v>0</v>
      </c>
      <c r="H82" s="377">
        <f>+[7]OTCHET!H482</f>
        <v>0</v>
      </c>
      <c r="I82" s="377">
        <f>+[7]OTCHET!I482</f>
        <v>0</v>
      </c>
      <c r="J82" s="378">
        <f>+[7]OTCHET!J482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+[7]OTCHET!E483</f>
        <v>0</v>
      </c>
      <c r="F83" s="382">
        <f t="shared" si="1"/>
        <v>0</v>
      </c>
      <c r="G83" s="383">
        <f>+[7]OTCHET!G483</f>
        <v>0</v>
      </c>
      <c r="H83" s="384">
        <f>+[7]OTCHET!H483</f>
        <v>0</v>
      </c>
      <c r="I83" s="384">
        <f>+[7]OTCHET!I483</f>
        <v>0</v>
      </c>
      <c r="J83" s="385">
        <f>+[7]OTCHET!J483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[7]OTCHET!E538</f>
        <v>0</v>
      </c>
      <c r="F84" s="299">
        <f t="shared" si="1"/>
        <v>0</v>
      </c>
      <c r="G84" s="300">
        <f>[7]OTCHET!G538</f>
        <v>0</v>
      </c>
      <c r="H84" s="301">
        <f>[7]OTCHET!H538</f>
        <v>0</v>
      </c>
      <c r="I84" s="301">
        <f>[7]OTCHET!I538</f>
        <v>0</v>
      </c>
      <c r="J84" s="302">
        <f>[7]OTCHET!J538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[7]OTCHET!E539</f>
        <v>0</v>
      </c>
      <c r="F85" s="304">
        <f t="shared" si="1"/>
        <v>0</v>
      </c>
      <c r="G85" s="305">
        <f>[7]OTCHET!G539</f>
        <v>0</v>
      </c>
      <c r="H85" s="306">
        <f>[7]OTCHET!H539</f>
        <v>0</v>
      </c>
      <c r="I85" s="306">
        <f>[7]OTCHET!I539</f>
        <v>0</v>
      </c>
      <c r="J85" s="307">
        <f>[7]OTCHET!J539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-873496</v>
      </c>
      <c r="G86" s="310">
        <f t="shared" ref="G86:M86" si="11">+G87+G88</f>
        <v>-873496</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+[7]OTCHET!E506+[7]OTCHET!E515+[7]OTCHET!E519+[7]OTCHET!E546</f>
        <v>0</v>
      </c>
      <c r="F87" s="367">
        <f t="shared" si="1"/>
        <v>0</v>
      </c>
      <c r="G87" s="368">
        <f>+[7]OTCHET!G506+[7]OTCHET!G515+[7]OTCHET!G519+[7]OTCHET!G546</f>
        <v>0</v>
      </c>
      <c r="H87" s="369">
        <f>+[7]OTCHET!H506+[7]OTCHET!H515+[7]OTCHET!H519+[7]OTCHET!H546</f>
        <v>0</v>
      </c>
      <c r="I87" s="369">
        <f>+[7]OTCHET!I506+[7]OTCHET!I515+[7]OTCHET!I519+[7]OTCHET!I546</f>
        <v>0</v>
      </c>
      <c r="J87" s="370">
        <f>+[7]OTCHET!J506+[7]OTCHET!J515+[7]OTCHET!J519+[7]OTCHET!J546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+[7]OTCHET!E524+[7]OTCHET!E527+[7]OTCHET!E547</f>
        <v>0</v>
      </c>
      <c r="F88" s="382">
        <f t="shared" si="1"/>
        <v>-873496</v>
      </c>
      <c r="G88" s="383">
        <f>+[7]OTCHET!G524+[7]OTCHET!G527+[7]OTCHET!G547</f>
        <v>-873496</v>
      </c>
      <c r="H88" s="384">
        <f>+[7]OTCHET!H524+[7]OTCHET!H527+[7]OTCHET!H547</f>
        <v>0</v>
      </c>
      <c r="I88" s="384">
        <f>+[7]OTCHET!I524+[7]OTCHET!I527+[7]OTCHET!I547</f>
        <v>0</v>
      </c>
      <c r="J88" s="385">
        <f>+[7]OTCHET!J524+[7]OTCHET!J527+[7]OTCHET!J547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[7]OTCHET!E534</f>
        <v>0</v>
      </c>
      <c r="F89" s="299">
        <f t="shared" ref="F89:F96" si="12">+G89+H89+I89+J89</f>
        <v>0</v>
      </c>
      <c r="G89" s="300">
        <f>[7]OTCHET!G534</f>
        <v>0</v>
      </c>
      <c r="H89" s="301">
        <f>[7]OTCHET!H534</f>
        <v>0</v>
      </c>
      <c r="I89" s="301">
        <f>[7]OTCHET!I534</f>
        <v>0</v>
      </c>
      <c r="J89" s="302">
        <f>[7]OTCHET!J534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+[7]OTCHET!E570+[7]OTCHET!E571+[7]OTCHET!E572+[7]OTCHET!E573+[7]OTCHET!E574+[7]OTCHET!E575</f>
        <v>0</v>
      </c>
      <c r="F90" s="304">
        <f t="shared" si="12"/>
        <v>0</v>
      </c>
      <c r="G90" s="305">
        <f>+[7]OTCHET!G570+[7]OTCHET!G571+[7]OTCHET!G572+[7]OTCHET!G573+[7]OTCHET!G574+[7]OTCHET!G575</f>
        <v>0</v>
      </c>
      <c r="H90" s="306">
        <f>+[7]OTCHET!H570+[7]OTCHET!H571+[7]OTCHET!H572+[7]OTCHET!H573+[7]OTCHET!H574+[7]OTCHET!H575</f>
        <v>0</v>
      </c>
      <c r="I90" s="306">
        <f>+[7]OTCHET!I570+[7]OTCHET!I571+[7]OTCHET!I572+[7]OTCHET!I573+[7]OTCHET!I574+[7]OTCHET!I575</f>
        <v>0</v>
      </c>
      <c r="J90" s="307">
        <f>+[7]OTCHET!J570+[7]OTCHET!J571+[7]OTCHET!J572+[7]OTCHET!J573+[7]OTCHET!J574+[7]OTCHET!J575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+[7]OTCHET!E576+[7]OTCHET!E577+[7]OTCHET!E578+[7]OTCHET!E579+[7]OTCHET!E580+[7]OTCHET!E581+[7]OTCHET!E582</f>
        <v>0</v>
      </c>
      <c r="F91" s="168">
        <f t="shared" si="12"/>
        <v>0</v>
      </c>
      <c r="G91" s="169">
        <f>+[7]OTCHET!G576+[7]OTCHET!G577+[7]OTCHET!G578+[7]OTCHET!G579+[7]OTCHET!G580+[7]OTCHET!G581+[7]OTCHET!G582</f>
        <v>0</v>
      </c>
      <c r="H91" s="170">
        <f>+[7]OTCHET!H576+[7]OTCHET!H577+[7]OTCHET!H578+[7]OTCHET!H579+[7]OTCHET!H580+[7]OTCHET!H581+[7]OTCHET!H582</f>
        <v>0</v>
      </c>
      <c r="I91" s="170">
        <f>+[7]OTCHET!I576+[7]OTCHET!I577+[7]OTCHET!I578+[7]OTCHET!I579+[7]OTCHET!I580+[7]OTCHET!I581+[7]OTCHET!I582</f>
        <v>0</v>
      </c>
      <c r="J91" s="171">
        <f>+[7]OTCHET!J576+[7]OTCHET!J577+[7]OTCHET!J578+[7]OTCHET!J579+[7]OTCHET!J580+[7]OTCHET!J581+[7]OTCHET!J582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+[7]OTCHET!E583</f>
        <v>0</v>
      </c>
      <c r="F92" s="168">
        <f t="shared" si="12"/>
        <v>0</v>
      </c>
      <c r="G92" s="169">
        <f>+[7]OTCHET!G583</f>
        <v>0</v>
      </c>
      <c r="H92" s="170">
        <f>+[7]OTCHET!H583</f>
        <v>0</v>
      </c>
      <c r="I92" s="170">
        <f>+[7]OTCHET!I583</f>
        <v>0</v>
      </c>
      <c r="J92" s="171">
        <f>+[7]OTCHET!J583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+[7]OTCHET!E590+[7]OTCHET!E591</f>
        <v>0</v>
      </c>
      <c r="F93" s="168">
        <f t="shared" si="12"/>
        <v>0</v>
      </c>
      <c r="G93" s="169">
        <f>+[7]OTCHET!G590+[7]OTCHET!G591</f>
        <v>0</v>
      </c>
      <c r="H93" s="170">
        <f>+[7]OTCHET!H590+[7]OTCHET!H591</f>
        <v>0</v>
      </c>
      <c r="I93" s="170">
        <f>+[7]OTCHET!I590+[7]OTCHET!I591</f>
        <v>0</v>
      </c>
      <c r="J93" s="171">
        <f>+[7]OTCHET!J590+[7]OTCHET!J591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+[7]OTCHET!E592+[7]OTCHET!E593</f>
        <v>0</v>
      </c>
      <c r="F94" s="168">
        <f t="shared" si="12"/>
        <v>0</v>
      </c>
      <c r="G94" s="169">
        <f>+[7]OTCHET!G592+[7]OTCHET!G593</f>
        <v>0</v>
      </c>
      <c r="H94" s="170">
        <f>+[7]OTCHET!H592+[7]OTCHET!H593</f>
        <v>0</v>
      </c>
      <c r="I94" s="170">
        <f>+[7]OTCHET!I592+[7]OTCHET!I593</f>
        <v>0</v>
      </c>
      <c r="J94" s="171">
        <f>+[7]OTCHET!J592+[7]OTCHET!J593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[7]OTCHET!E594</f>
        <v>0</v>
      </c>
      <c r="F95" s="120">
        <f t="shared" si="12"/>
        <v>0</v>
      </c>
      <c r="G95" s="121">
        <f>[7]OTCHET!G594</f>
        <v>0</v>
      </c>
      <c r="H95" s="122">
        <f>[7]OTCHET!H594</f>
        <v>0</v>
      </c>
      <c r="I95" s="122">
        <f>[7]OTCHET!I594</f>
        <v>0</v>
      </c>
      <c r="J95" s="123">
        <f>[7]OTCHET!J594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+[7]OTCHET!E597</f>
        <v>0</v>
      </c>
      <c r="F96" s="396">
        <f t="shared" si="12"/>
        <v>0</v>
      </c>
      <c r="G96" s="397">
        <f>+[7]OTCHET!G597</f>
        <v>0</v>
      </c>
      <c r="H96" s="398">
        <f>+[7]OTCHET!H597</f>
        <v>0</v>
      </c>
      <c r="I96" s="398">
        <f>+[7]OTCHET!I597</f>
        <v>0</v>
      </c>
      <c r="J96" s="399">
        <f>+[7]OTCHET!J597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+[7]OTCHET!H608</f>
        <v>0</v>
      </c>
      <c r="C107" s="421"/>
      <c r="D107" s="421"/>
      <c r="E107" s="426"/>
      <c r="F107" s="19"/>
      <c r="G107" s="427">
        <f>+[7]OTCHET!E608</f>
        <v>0</v>
      </c>
      <c r="H107" s="427">
        <f>+[7]OTCHET!F608</f>
        <v>0</v>
      </c>
      <c r="I107" s="428"/>
      <c r="J107" s="429" t="str">
        <f>+[7]OTCHET!B608</f>
        <v>30.06.2024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46" priority="21" stopIfTrue="1" operator="notEqual">
      <formula>0</formula>
    </cfRule>
  </conditionalFormatting>
  <conditionalFormatting sqref="E105:J105">
    <cfRule type="cellIs" dxfId="145" priority="20" stopIfTrue="1" operator="notEqual">
      <formula>0</formula>
    </cfRule>
  </conditionalFormatting>
  <conditionalFormatting sqref="G107:H107 B107">
    <cfRule type="cellIs" dxfId="144" priority="19" stopIfTrue="1" operator="equal">
      <formula>0</formula>
    </cfRule>
  </conditionalFormatting>
  <conditionalFormatting sqref="I114 E110">
    <cfRule type="cellIs" dxfId="143" priority="18" stopIfTrue="1" operator="equal">
      <formula>0</formula>
    </cfRule>
  </conditionalFormatting>
  <conditionalFormatting sqref="J107">
    <cfRule type="cellIs" dxfId="142" priority="17" stopIfTrue="1" operator="equal">
      <formula>0</formula>
    </cfRule>
  </conditionalFormatting>
  <conditionalFormatting sqref="E114:F114">
    <cfRule type="cellIs" dxfId="141" priority="16" stopIfTrue="1" operator="equal">
      <formula>0</formula>
    </cfRule>
  </conditionalFormatting>
  <conditionalFormatting sqref="F15">
    <cfRule type="cellIs" dxfId="140" priority="11" stopIfTrue="1" operator="equal">
      <formula>"Чужди средства"</formula>
    </cfRule>
    <cfRule type="cellIs" dxfId="139" priority="12" stopIfTrue="1" operator="equal">
      <formula>"СЕС - ДМП"</formula>
    </cfRule>
    <cfRule type="cellIs" dxfId="138" priority="13" stopIfTrue="1" operator="equal">
      <formula>"СЕС - РА"</formula>
    </cfRule>
    <cfRule type="cellIs" dxfId="137" priority="14" stopIfTrue="1" operator="equal">
      <formula>"СЕС - ДЕС"</formula>
    </cfRule>
    <cfRule type="cellIs" dxfId="136" priority="15" stopIfTrue="1" operator="equal">
      <formula>"СЕС - КСФ"</formula>
    </cfRule>
  </conditionalFormatting>
  <conditionalFormatting sqref="B105">
    <cfRule type="cellIs" dxfId="135" priority="10" stopIfTrue="1" operator="notEqual">
      <formula>0</formula>
    </cfRule>
  </conditionalFormatting>
  <conditionalFormatting sqref="I11:J11">
    <cfRule type="cellIs" dxfId="134" priority="6" stopIfTrue="1" operator="between">
      <formula>1000000000000</formula>
      <formula>9999999999999990</formula>
    </cfRule>
    <cfRule type="cellIs" dxfId="133" priority="7" stopIfTrue="1" operator="between">
      <formula>10000000000</formula>
      <formula>999999999999</formula>
    </cfRule>
    <cfRule type="cellIs" dxfId="132" priority="8" stopIfTrue="1" operator="between">
      <formula>1000000</formula>
      <formula>99999999</formula>
    </cfRule>
    <cfRule type="cellIs" dxfId="131" priority="9" stopIfTrue="1" operator="between">
      <formula>100</formula>
      <formula>9999</formula>
    </cfRule>
  </conditionalFormatting>
  <conditionalFormatting sqref="E15">
    <cfRule type="cellIs" dxfId="130" priority="1" stopIfTrue="1" operator="equal">
      <formula>"Чужди средства"</formula>
    </cfRule>
    <cfRule type="cellIs" dxfId="129" priority="2" stopIfTrue="1" operator="equal">
      <formula>"СЕС - ДМП"</formula>
    </cfRule>
    <cfRule type="cellIs" dxfId="128" priority="3" stopIfTrue="1" operator="equal">
      <formula>"СЕС - РА"</formula>
    </cfRule>
    <cfRule type="cellIs" dxfId="127" priority="4" stopIfTrue="1" operator="equal">
      <formula>"СЕС - ДЕС"</formula>
    </cfRule>
    <cfRule type="cellIs" dxfId="126"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+[8]OTCHET!B9</f>
        <v>РИОСВ ПЛОВДИВ</v>
      </c>
      <c r="C11" s="22"/>
      <c r="D11" s="22"/>
      <c r="E11" s="23" t="s">
        <v>0</v>
      </c>
      <c r="F11" s="24">
        <f>[8]OTCHET!F9</f>
        <v>45504</v>
      </c>
      <c r="G11" s="25" t="s">
        <v>1</v>
      </c>
      <c r="H11" s="26">
        <f>+[8]OTCHET!H9</f>
        <v>471013</v>
      </c>
      <c r="I11" s="448">
        <f>+[8]OTCHET!I9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+[8]OTCHET!B12</f>
        <v>Министерство на околната среда и водите</v>
      </c>
      <c r="C13" s="31"/>
      <c r="D13" s="31"/>
      <c r="E13" s="35" t="str">
        <f>+[8]OTCHET!E12</f>
        <v>код по ЕБК:</v>
      </c>
      <c r="F13" s="36" t="str">
        <f>+[8]OTCHET!F12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+[8]OTCHET!E15</f>
        <v>33</v>
      </c>
      <c r="F15" s="41" t="str">
        <f>[8]OTCHET!F15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[8]OTCHET!E22+[8]OTCHET!E28+[8]OTCHET!E33+[8]OTCHET!E39+[8]OTCHET!E47+[8]OTCHET!E52+[8]OTCHET!E58+[8]OTCHET!E61+[8]OTCHET!E64+[8]OTCHET!E65+[8]OTCHET!E72+[8]OTCHET!E73</f>
        <v>0</v>
      </c>
      <c r="F23" s="111">
        <f t="shared" ref="F23:F88" si="1">+G23+H23+I23+J23</f>
        <v>0</v>
      </c>
      <c r="G23" s="112">
        <f>[8]OTCHET!G22+[8]OTCHET!G28+[8]OTCHET!G33+[8]OTCHET!G39+[8]OTCHET!G47+[8]OTCHET!G52+[8]OTCHET!G58+[8]OTCHET!G61+[8]OTCHET!G64+[8]OTCHET!G65+[8]OTCHET!G72+[8]OTCHET!G73</f>
        <v>0</v>
      </c>
      <c r="H23" s="113">
        <f>[8]OTCHET!H22+[8]OTCHET!H28+[8]OTCHET!H33+[8]OTCHET!H39+[8]OTCHET!H47+[8]OTCHET!H52+[8]OTCHET!H58+[8]OTCHET!H61+[8]OTCHET!H64+[8]OTCHET!H65+[8]OTCHET!H72+[8]OTCHET!H73</f>
        <v>0</v>
      </c>
      <c r="I23" s="113">
        <f>[8]OTCHET!I22+[8]OTCHET!I28+[8]OTCHET!I33+[8]OTCHET!I39+[8]OTCHET!I47+[8]OTCHET!I52+[8]OTCHET!I58+[8]OTCHET!I61+[8]OTCHET!I64+[8]OTCHET!I65+[8]OTCHET!I72+[8]OTCHET!I73</f>
        <v>0</v>
      </c>
      <c r="J23" s="114">
        <f>[8]OTCHET!J22+[8]OTCHET!J28+[8]OTCHET!J33+[8]OTCHET!J39+[8]OTCHET!J47+[8]OTCHET!J52+[8]OTCHET!J58+[8]OTCHET!J61+[8]OTCHET!J64+[8]OTCHET!J65+[8]OTCHET!J72+[8]OTCHET!J73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[8]OTCHET!E74</f>
        <v>0</v>
      </c>
      <c r="F26" s="133">
        <f t="shared" si="1"/>
        <v>0</v>
      </c>
      <c r="G26" s="134">
        <f>[8]OTCHET!G74</f>
        <v>0</v>
      </c>
      <c r="H26" s="135">
        <f>[8]OTCHET!H74</f>
        <v>0</v>
      </c>
      <c r="I26" s="135">
        <f>[8]OTCHET!I74</f>
        <v>0</v>
      </c>
      <c r="J26" s="136">
        <f>[8]OTCHET!J74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[8]OTCHET!E75</f>
        <v>0</v>
      </c>
      <c r="F27" s="140">
        <f t="shared" si="1"/>
        <v>0</v>
      </c>
      <c r="G27" s="141">
        <f>[8]OTCHET!G75</f>
        <v>0</v>
      </c>
      <c r="H27" s="142">
        <f>[8]OTCHET!H75</f>
        <v>0</v>
      </c>
      <c r="I27" s="142">
        <f>[8]OTCHET!I75</f>
        <v>0</v>
      </c>
      <c r="J27" s="143">
        <f>[8]OTCHET!J75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[8]OTCHET!E77</f>
        <v>0</v>
      </c>
      <c r="F28" s="148">
        <f t="shared" si="1"/>
        <v>0</v>
      </c>
      <c r="G28" s="149">
        <f>[8]OTCHET!G77</f>
        <v>0</v>
      </c>
      <c r="H28" s="150">
        <f>[8]OTCHET!H77</f>
        <v>0</v>
      </c>
      <c r="I28" s="150">
        <f>[8]OTCHET!I77</f>
        <v>0</v>
      </c>
      <c r="J28" s="151">
        <f>[8]OTCHET!J77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+[8]OTCHET!E78+[8]OTCHET!E79</f>
        <v>0</v>
      </c>
      <c r="F29" s="156">
        <f t="shared" si="1"/>
        <v>0</v>
      </c>
      <c r="G29" s="157">
        <f>+[8]OTCHET!G78+[8]OTCHET!G79</f>
        <v>0</v>
      </c>
      <c r="H29" s="158">
        <f>+[8]OTCHET!H78+[8]OTCHET!H79</f>
        <v>0</v>
      </c>
      <c r="I29" s="158">
        <f>+[8]OTCHET!I78+[8]OTCHET!I79</f>
        <v>0</v>
      </c>
      <c r="J29" s="159">
        <f>+[8]OTCHET!J78+[8]OTCHET!J79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[8]OTCHET!E90+[8]OTCHET!E93+[8]OTCHET!E94</f>
        <v>0</v>
      </c>
      <c r="F30" s="162">
        <f t="shared" si="1"/>
        <v>0</v>
      </c>
      <c r="G30" s="163">
        <f>[8]OTCHET!G90+[8]OTCHET!G93+[8]OTCHET!G94</f>
        <v>0</v>
      </c>
      <c r="H30" s="164">
        <f>[8]OTCHET!H90+[8]OTCHET!H93+[8]OTCHET!H94</f>
        <v>0</v>
      </c>
      <c r="I30" s="164">
        <f>[8]OTCHET!I90+[8]OTCHET!I93+[8]OTCHET!I94</f>
        <v>0</v>
      </c>
      <c r="J30" s="165">
        <f>[8]OTCHET!J90+[8]OTCHET!J93+[8]OTCHET!J94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[8]OTCHET!E106</f>
        <v>0</v>
      </c>
      <c r="F31" s="168">
        <f t="shared" si="1"/>
        <v>0</v>
      </c>
      <c r="G31" s="169">
        <f>[8]OTCHET!G106</f>
        <v>0</v>
      </c>
      <c r="H31" s="170">
        <f>[8]OTCHET!H106</f>
        <v>0</v>
      </c>
      <c r="I31" s="170">
        <f>[8]OTCHET!I106</f>
        <v>0</v>
      </c>
      <c r="J31" s="171">
        <f>[8]OTCHET!J106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[8]OTCHET!E110+[8]OTCHET!E119+[8]OTCHET!E135+[8]OTCHET!E136</f>
        <v>0</v>
      </c>
      <c r="F32" s="168">
        <f t="shared" si="1"/>
        <v>0</v>
      </c>
      <c r="G32" s="169">
        <f>[8]OTCHET!G110+[8]OTCHET!G119+[8]OTCHET!G135+[8]OTCHET!G136</f>
        <v>0</v>
      </c>
      <c r="H32" s="170">
        <f>[8]OTCHET!H110+[8]OTCHET!H119+[8]OTCHET!H135+[8]OTCHET!H136</f>
        <v>0</v>
      </c>
      <c r="I32" s="170">
        <f>[8]OTCHET!I110+[8]OTCHET!I119+[8]OTCHET!I135+[8]OTCHET!I136</f>
        <v>0</v>
      </c>
      <c r="J32" s="171">
        <f>[8]OTCHET!J110+[8]OTCHET!J119+[8]OTCHET!J135+[8]OTCHET!J136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[8]OTCHET!E123</f>
        <v>0</v>
      </c>
      <c r="F33" s="120">
        <f t="shared" si="1"/>
        <v>0</v>
      </c>
      <c r="G33" s="121">
        <f>[8]OTCHET!G123</f>
        <v>0</v>
      </c>
      <c r="H33" s="122">
        <f>[8]OTCHET!H123</f>
        <v>0</v>
      </c>
      <c r="I33" s="122">
        <f>[8]OTCHET!I123</f>
        <v>0</v>
      </c>
      <c r="J33" s="123">
        <f>[8]OTCHET!J123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+[8]OTCHET!E137</f>
        <v>0</v>
      </c>
      <c r="F36" s="191">
        <f t="shared" si="1"/>
        <v>0</v>
      </c>
      <c r="G36" s="192">
        <f>+[8]OTCHET!G137</f>
        <v>0</v>
      </c>
      <c r="H36" s="193">
        <f>+[8]OTCHET!H137</f>
        <v>0</v>
      </c>
      <c r="I36" s="193">
        <f>+[8]OTCHET!I137</f>
        <v>0</v>
      </c>
      <c r="J36" s="194">
        <f>+[8]OTCHET!J137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[8]OTCHET!E140+[8]OTCHET!E149+[8]OTCHET!E158</f>
        <v>0</v>
      </c>
      <c r="F37" s="199">
        <f t="shared" si="1"/>
        <v>0</v>
      </c>
      <c r="G37" s="200">
        <f>[8]OTCHET!G140+[8]OTCHET!G149+[8]OTCHET!G158</f>
        <v>0</v>
      </c>
      <c r="H37" s="201">
        <f>[8]OTCHET!H140+[8]OTCHET!H149+[8]OTCHET!H158</f>
        <v>0</v>
      </c>
      <c r="I37" s="201">
        <f>[8]OTCHET!I140+[8]OTCHET!I149+[8]OTCHET!I158</f>
        <v>0</v>
      </c>
      <c r="J37" s="202">
        <f>[8]OTCHET!J140+[8]OTCHET!J149+[8]OTCHET!J158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[8]OTCHET!E187</f>
        <v>0</v>
      </c>
      <c r="F40" s="229">
        <f t="shared" si="1"/>
        <v>0</v>
      </c>
      <c r="G40" s="230">
        <f>[8]OTCHET!G187</f>
        <v>0</v>
      </c>
      <c r="H40" s="231">
        <f>[8]OTCHET!H187</f>
        <v>0</v>
      </c>
      <c r="I40" s="231">
        <f>[8]OTCHET!I187</f>
        <v>0</v>
      </c>
      <c r="J40" s="232">
        <f>[8]OTCHET!J187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[8]OTCHET!E190</f>
        <v>0</v>
      </c>
      <c r="F41" s="237">
        <f t="shared" si="1"/>
        <v>0</v>
      </c>
      <c r="G41" s="238">
        <f>[8]OTCHET!G190</f>
        <v>0</v>
      </c>
      <c r="H41" s="239">
        <f>[8]OTCHET!H190</f>
        <v>0</v>
      </c>
      <c r="I41" s="239">
        <f>[8]OTCHET!I190</f>
        <v>0</v>
      </c>
      <c r="J41" s="240">
        <f>[8]OTCHET!J190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+[8]OTCHET!E196+[8]OTCHET!E204</f>
        <v>0</v>
      </c>
      <c r="F42" s="244">
        <f t="shared" si="1"/>
        <v>0</v>
      </c>
      <c r="G42" s="245">
        <f>+[8]OTCHET!G196+[8]OTCHET!G204</f>
        <v>0</v>
      </c>
      <c r="H42" s="246">
        <f>+[8]OTCHET!H196+[8]OTCHET!H204</f>
        <v>0</v>
      </c>
      <c r="I42" s="246">
        <f>+[8]OTCHET!I196+[8]OTCHET!I204</f>
        <v>0</v>
      </c>
      <c r="J42" s="247">
        <f>+[8]OTCHET!J196+[8]OTCHET!J204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+[8]OTCHET!E205+[8]OTCHET!E223+[8]OTCHET!E274</f>
        <v>0</v>
      </c>
      <c r="F43" s="250">
        <f t="shared" si="1"/>
        <v>0</v>
      </c>
      <c r="G43" s="251">
        <f>+[8]OTCHET!G205+[8]OTCHET!G223+[8]OTCHET!G274</f>
        <v>0</v>
      </c>
      <c r="H43" s="252">
        <f>+[8]OTCHET!H205+[8]OTCHET!H223+[8]OTCHET!H274</f>
        <v>0</v>
      </c>
      <c r="I43" s="252">
        <f>+[8]OTCHET!I205+[8]OTCHET!I223+[8]OTCHET!I274</f>
        <v>0</v>
      </c>
      <c r="J43" s="253">
        <f>+[8]OTCHET!J205+[8]OTCHET!J223+[8]OTCHET!J274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+[8]OTCHET!E227+[8]OTCHET!E233+[8]OTCHET!E236+[8]OTCHET!E237+[8]OTCHET!E238+[8]OTCHET!E239+[8]OTCHET!E243</f>
        <v>0</v>
      </c>
      <c r="F44" s="120">
        <f t="shared" si="1"/>
        <v>0</v>
      </c>
      <c r="G44" s="121">
        <f>+[8]OTCHET!G227+[8]OTCHET!G233+[8]OTCHET!G236+[8]OTCHET!G237+[8]OTCHET!G238+[8]OTCHET!G239+[8]OTCHET!G243</f>
        <v>0</v>
      </c>
      <c r="H44" s="122">
        <f>+[8]OTCHET!H227+[8]OTCHET!H233+[8]OTCHET!H236+[8]OTCHET!H237+[8]OTCHET!H238+[8]OTCHET!H239+[8]OTCHET!H243</f>
        <v>0</v>
      </c>
      <c r="I44" s="122">
        <f>+[8]OTCHET!I227+[8]OTCHET!I233+[8]OTCHET!I236+[8]OTCHET!I237+[8]OTCHET!I238+[8]OTCHET!I239+[8]OTCHET!I243</f>
        <v>0</v>
      </c>
      <c r="J44" s="123">
        <f>+[8]OTCHET!J227+[8]OTCHET!J233+[8]OTCHET!J236+[8]OTCHET!J237+[8]OTCHET!J238+[8]OTCHET!J239+[8]OTCHET!J243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+[8]OTCHET!E236+[8]OTCHET!E237+[8]OTCHET!E238+[8]OTCHET!E239+[8]OTCHET!E246+[8]OTCHET!E247+[8]OTCHET!E251</f>
        <v>0</v>
      </c>
      <c r="F45" s="256">
        <f t="shared" si="1"/>
        <v>0</v>
      </c>
      <c r="G45" s="257">
        <f>+[8]OTCHET!G236+[8]OTCHET!G237+[8]OTCHET!G238+[8]OTCHET!G239+[8]OTCHET!G246+[8]OTCHET!G247+[8]OTCHET!G251</f>
        <v>0</v>
      </c>
      <c r="H45" s="258">
        <f>+[8]OTCHET!H236+[8]OTCHET!H237+[8]OTCHET!H238+[8]OTCHET!H239+[8]OTCHET!H246+[8]OTCHET!H247+[8]OTCHET!H251</f>
        <v>0</v>
      </c>
      <c r="I45" s="259">
        <f>+[8]OTCHET!I236+[8]OTCHET!I237+[8]OTCHET!I238+[8]OTCHET!I239+[8]OTCHET!I246+[8]OTCHET!I247+[8]OTCHET!I251</f>
        <v>0</v>
      </c>
      <c r="J45" s="260">
        <f>+[8]OTCHET!J236+[8]OTCHET!J237+[8]OTCHET!J238+[8]OTCHET!J239+[8]OTCHET!J246+[8]OTCHET!J247+[8]OTCHET!J251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+[8]OTCHET!E258+[8]OTCHET!E259+[8]OTCHET!E260+[8]OTCHET!E261</f>
        <v>0</v>
      </c>
      <c r="F46" s="250">
        <f t="shared" si="1"/>
        <v>0</v>
      </c>
      <c r="G46" s="251">
        <f>+[8]OTCHET!G258+[8]OTCHET!G259+[8]OTCHET!G260+[8]OTCHET!G261</f>
        <v>0</v>
      </c>
      <c r="H46" s="252">
        <f>+[8]OTCHET!H258+[8]OTCHET!H259+[8]OTCHET!H260+[8]OTCHET!H261</f>
        <v>0</v>
      </c>
      <c r="I46" s="252">
        <f>+[8]OTCHET!I258+[8]OTCHET!I259+[8]OTCHET!I260+[8]OTCHET!I261</f>
        <v>0</v>
      </c>
      <c r="J46" s="253">
        <f>+[8]OTCHET!J258+[8]OTCHET!J259+[8]OTCHET!J260+[8]OTCHET!J261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+[8]OTCHET!E259</f>
        <v>0</v>
      </c>
      <c r="F47" s="256">
        <f t="shared" si="1"/>
        <v>0</v>
      </c>
      <c r="G47" s="257">
        <f>+[8]OTCHET!G259</f>
        <v>0</v>
      </c>
      <c r="H47" s="258">
        <f>+[8]OTCHET!H259</f>
        <v>0</v>
      </c>
      <c r="I47" s="259">
        <f>+[8]OTCHET!I259</f>
        <v>0</v>
      </c>
      <c r="J47" s="260">
        <f>+[8]OTCHET!J259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+[8]OTCHET!E268+[8]OTCHET!E272+[8]OTCHET!E273</f>
        <v>0</v>
      </c>
      <c r="F48" s="168">
        <f t="shared" si="1"/>
        <v>0</v>
      </c>
      <c r="G48" s="163">
        <f>+[8]OTCHET!G268+[8]OTCHET!G272+[8]OTCHET!G273</f>
        <v>0</v>
      </c>
      <c r="H48" s="164">
        <f>+[8]OTCHET!H268+[8]OTCHET!H272+[8]OTCHET!H273</f>
        <v>0</v>
      </c>
      <c r="I48" s="164">
        <f>+[8]OTCHET!I268+[8]OTCHET!I272+[8]OTCHET!I273</f>
        <v>0</v>
      </c>
      <c r="J48" s="165">
        <f>+[8]OTCHET!J268+[8]OTCHET!J272+[8]OTCHET!J273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[8]OTCHET!E278+[8]OTCHET!E279+[8]OTCHET!E287+[8]OTCHET!E290</f>
        <v>0</v>
      </c>
      <c r="F49" s="168">
        <f t="shared" si="1"/>
        <v>0</v>
      </c>
      <c r="G49" s="169">
        <f>[8]OTCHET!G278+[8]OTCHET!G279+[8]OTCHET!G287+[8]OTCHET!G290</f>
        <v>0</v>
      </c>
      <c r="H49" s="170">
        <f>[8]OTCHET!H278+[8]OTCHET!H279+[8]OTCHET!H287+[8]OTCHET!H290</f>
        <v>0</v>
      </c>
      <c r="I49" s="170">
        <f>[8]OTCHET!I278+[8]OTCHET!I279+[8]OTCHET!I287+[8]OTCHET!I290</f>
        <v>0</v>
      </c>
      <c r="J49" s="171">
        <f>[8]OTCHET!J278+[8]OTCHET!J279+[8]OTCHET!J287+[8]OTCHET!J290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+[8]OTCHET!E291</f>
        <v>0</v>
      </c>
      <c r="F50" s="168">
        <f t="shared" si="1"/>
        <v>0</v>
      </c>
      <c r="G50" s="169">
        <f>+[8]OTCHET!G291</f>
        <v>0</v>
      </c>
      <c r="H50" s="170">
        <f>+[8]OTCHET!H291</f>
        <v>0</v>
      </c>
      <c r="I50" s="170">
        <f>+[8]OTCHET!I291</f>
        <v>0</v>
      </c>
      <c r="J50" s="171">
        <f>+[8]OTCHET!J291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+[8]OTCHET!E275</f>
        <v>0</v>
      </c>
      <c r="F51" s="120">
        <f>+G51+H51+I51+J51</f>
        <v>0</v>
      </c>
      <c r="G51" s="121">
        <f>+[8]OTCHET!G275</f>
        <v>0</v>
      </c>
      <c r="H51" s="122">
        <f>+[8]OTCHET!H275</f>
        <v>0</v>
      </c>
      <c r="I51" s="122">
        <f>+[8]OTCHET!I275</f>
        <v>0</v>
      </c>
      <c r="J51" s="123">
        <f>+[8]OTCHET!J275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+[8]OTCHET!E296</f>
        <v>0</v>
      </c>
      <c r="F52" s="120">
        <f t="shared" si="1"/>
        <v>0</v>
      </c>
      <c r="G52" s="121">
        <f>+[8]OTCHET!G296</f>
        <v>0</v>
      </c>
      <c r="H52" s="122">
        <f>+[8]OTCHET!H296</f>
        <v>0</v>
      </c>
      <c r="I52" s="122">
        <f>+[8]OTCHET!I296</f>
        <v>0</v>
      </c>
      <c r="J52" s="123">
        <f>+[8]OTCHET!J296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[8]OTCHET!E297</f>
        <v>0</v>
      </c>
      <c r="F53" s="267">
        <f t="shared" si="1"/>
        <v>0</v>
      </c>
      <c r="G53" s="268">
        <f>[8]OTCHET!G297</f>
        <v>0</v>
      </c>
      <c r="H53" s="269">
        <f>[8]OTCHET!H297</f>
        <v>0</v>
      </c>
      <c r="I53" s="269">
        <f>[8]OTCHET!I297</f>
        <v>0</v>
      </c>
      <c r="J53" s="270">
        <f>[8]OTCHET!J297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[8]OTCHET!E299</f>
        <v>0</v>
      </c>
      <c r="F54" s="275">
        <f t="shared" si="1"/>
        <v>0</v>
      </c>
      <c r="G54" s="276">
        <f>[8]OTCHET!G299</f>
        <v>0</v>
      </c>
      <c r="H54" s="277">
        <f>[8]OTCHET!H299</f>
        <v>0</v>
      </c>
      <c r="I54" s="277">
        <f>[8]OTCHET!I299</f>
        <v>0</v>
      </c>
      <c r="J54" s="278">
        <f>[8]OTCHET!J299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+[8]OTCHET!E300</f>
        <v>0</v>
      </c>
      <c r="F55" s="284">
        <f t="shared" si="1"/>
        <v>0</v>
      </c>
      <c r="G55" s="285">
        <f>+[8]OTCHET!G300</f>
        <v>0</v>
      </c>
      <c r="H55" s="286">
        <f>+[8]OTCHET!H300</f>
        <v>0</v>
      </c>
      <c r="I55" s="286">
        <f>+[8]OTCHET!I300</f>
        <v>0</v>
      </c>
      <c r="J55" s="287">
        <f>+[8]OTCHET!J300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1623228</v>
      </c>
      <c r="G56" s="294">
        <f t="shared" si="5"/>
        <v>1623228</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+[8]OTCHET!E364+[8]OTCHET!E378+[8]OTCHET!E391</f>
        <v>0</v>
      </c>
      <c r="F57" s="299">
        <f t="shared" si="1"/>
        <v>0</v>
      </c>
      <c r="G57" s="300">
        <f>+[8]OTCHET!G364+[8]OTCHET!G378+[8]OTCHET!G391</f>
        <v>0</v>
      </c>
      <c r="H57" s="301">
        <f>+[8]OTCHET!H364+[8]OTCHET!H378+[8]OTCHET!H391</f>
        <v>0</v>
      </c>
      <c r="I57" s="301">
        <f>+[8]OTCHET!I364+[8]OTCHET!I378+[8]OTCHET!I391</f>
        <v>0</v>
      </c>
      <c r="J57" s="302">
        <f>+[8]OTCHET!J364+[8]OTCHET!J378+[8]OTCHET!J391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+[8]OTCHET!E386+[8]OTCHET!E394+[8]OTCHET!E399+[8]OTCHET!E402+[8]OTCHET!E405+[8]OTCHET!E408+[8]OTCHET!E409+[8]OTCHET!E412+[8]OTCHET!E425+[8]OTCHET!E426+[8]OTCHET!E427+[8]OTCHET!E428+[8]OTCHET!E429</f>
        <v>0</v>
      </c>
      <c r="F58" s="304">
        <f t="shared" si="1"/>
        <v>1623228</v>
      </c>
      <c r="G58" s="305">
        <f>+[8]OTCHET!G386+[8]OTCHET!G394+[8]OTCHET!G399+[8]OTCHET!G402+[8]OTCHET!G405+[8]OTCHET!G408+[8]OTCHET!G409+[8]OTCHET!G412+[8]OTCHET!G425+[8]OTCHET!G426+[8]OTCHET!G427+[8]OTCHET!G428+[8]OTCHET!G429</f>
        <v>1623228</v>
      </c>
      <c r="H58" s="306">
        <f>+[8]OTCHET!H386+[8]OTCHET!H394+[8]OTCHET!H399+[8]OTCHET!H402+[8]OTCHET!H405+[8]OTCHET!H408+[8]OTCHET!H409+[8]OTCHET!H412+[8]OTCHET!H425+[8]OTCHET!H426+[8]OTCHET!H427+[8]OTCHET!H428+[8]OTCHET!H429</f>
        <v>0</v>
      </c>
      <c r="I58" s="306">
        <f>+[8]OTCHET!I386+[8]OTCHET!I394+[8]OTCHET!I399+[8]OTCHET!I402+[8]OTCHET!I405+[8]OTCHET!I408+[8]OTCHET!I409+[8]OTCHET!I412+[8]OTCHET!I425+[8]OTCHET!I426+[8]OTCHET!I427+[8]OTCHET!I428+[8]OTCHET!I429</f>
        <v>0</v>
      </c>
      <c r="J58" s="307">
        <f>+[8]OTCHET!J386+[8]OTCHET!J394+[8]OTCHET!J399+[8]OTCHET!J402+[8]OTCHET!J405+[8]OTCHET!J408+[8]OTCHET!J409+[8]OTCHET!J412+[8]OTCHET!J425+[8]OTCHET!J426+[8]OTCHET!J427+[8]OTCHET!J428+[8]OTCHET!J429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+[8]OTCHET!E425+[8]OTCHET!E426+[8]OTCHET!E427+[8]OTCHET!E428+[8]OTCHET!E429</f>
        <v>0</v>
      </c>
      <c r="F59" s="309">
        <f t="shared" si="1"/>
        <v>0</v>
      </c>
      <c r="G59" s="310">
        <f>+[8]OTCHET!G425+[8]OTCHET!G426+[8]OTCHET!G427+[8]OTCHET!G428+[8]OTCHET!G429</f>
        <v>0</v>
      </c>
      <c r="H59" s="311">
        <f>+[8]OTCHET!H425+[8]OTCHET!H426+[8]OTCHET!H427+[8]OTCHET!H428+[8]OTCHET!H429</f>
        <v>0</v>
      </c>
      <c r="I59" s="311">
        <f>+[8]OTCHET!I425+[8]OTCHET!I426+[8]OTCHET!I427+[8]OTCHET!I428+[8]OTCHET!I429</f>
        <v>0</v>
      </c>
      <c r="J59" s="312">
        <f>+[8]OTCHET!J425+[8]OTCHET!J426+[8]OTCHET!J427+[8]OTCHET!J428+[8]OTCHET!J429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[8]OTCHET!E408</f>
        <v>0</v>
      </c>
      <c r="F60" s="316">
        <f t="shared" si="1"/>
        <v>0</v>
      </c>
      <c r="G60" s="317">
        <f>[8]OTCHET!G408</f>
        <v>0</v>
      </c>
      <c r="H60" s="318">
        <f>[8]OTCHET!H408</f>
        <v>0</v>
      </c>
      <c r="I60" s="318">
        <f>[8]OTCHET!I408</f>
        <v>0</v>
      </c>
      <c r="J60" s="319">
        <f>[8]OTCHET!J408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[8]OTCHET!E415</f>
        <v>0</v>
      </c>
      <c r="F62" s="199">
        <f t="shared" si="1"/>
        <v>0</v>
      </c>
      <c r="G62" s="200">
        <f>[8]OTCHET!G415</f>
        <v>0</v>
      </c>
      <c r="H62" s="201">
        <f>[8]OTCHET!H415</f>
        <v>0</v>
      </c>
      <c r="I62" s="201">
        <f>[8]OTCHET!I415</f>
        <v>0</v>
      </c>
      <c r="J62" s="202">
        <f>[8]OTCHET!J415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+[8]OTCHET!E252</f>
        <v>0</v>
      </c>
      <c r="F63" s="328">
        <f t="shared" si="1"/>
        <v>0</v>
      </c>
      <c r="G63" s="329">
        <f>+[8]OTCHET!G252</f>
        <v>0</v>
      </c>
      <c r="H63" s="330">
        <f>+[8]OTCHET!H252</f>
        <v>0</v>
      </c>
      <c r="I63" s="330">
        <f>+[8]OTCHET!I252</f>
        <v>0</v>
      </c>
      <c r="J63" s="331">
        <f>+[8]OTCHET!J252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1623228</v>
      </c>
      <c r="G64" s="337">
        <f t="shared" si="6"/>
        <v>1623228</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-1623228</v>
      </c>
      <c r="G66" s="349">
        <f t="shared" ref="G66:L66" si="8">SUM(+G68+G76+G77+G84+G85+G86+G89+G90+G91+G92+G93+G94+G95)</f>
        <v>-1623228</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+[8]OTCHET!E485+[8]OTCHET!E486+[8]OTCHET!E489+[8]OTCHET!E490+[8]OTCHET!E493+[8]OTCHET!E494+[8]OTCHET!E498</f>
        <v>0</v>
      </c>
      <c r="F69" s="367">
        <f t="shared" si="1"/>
        <v>0</v>
      </c>
      <c r="G69" s="368">
        <f>+[8]OTCHET!G485+[8]OTCHET!G486+[8]OTCHET!G489+[8]OTCHET!G490+[8]OTCHET!G493+[8]OTCHET!G494+[8]OTCHET!G498</f>
        <v>0</v>
      </c>
      <c r="H69" s="369">
        <f>+[8]OTCHET!H485+[8]OTCHET!H486+[8]OTCHET!H489+[8]OTCHET!H490+[8]OTCHET!H493+[8]OTCHET!H494+[8]OTCHET!H498</f>
        <v>0</v>
      </c>
      <c r="I69" s="369">
        <f>+[8]OTCHET!I485+[8]OTCHET!I486+[8]OTCHET!I489+[8]OTCHET!I490+[8]OTCHET!I493+[8]OTCHET!I494+[8]OTCHET!I498</f>
        <v>0</v>
      </c>
      <c r="J69" s="370">
        <f>+[8]OTCHET!J485+[8]OTCHET!J486+[8]OTCHET!J489+[8]OTCHET!J490+[8]OTCHET!J493+[8]OTCHET!J494+[8]OTCHET!J498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+[8]OTCHET!E487+[8]OTCHET!E488+[8]OTCHET!E491+[8]OTCHET!E492+[8]OTCHET!E495+[8]OTCHET!E496+[8]OTCHET!E497+[8]OTCHET!E499</f>
        <v>0</v>
      </c>
      <c r="F70" s="375">
        <f t="shared" si="1"/>
        <v>0</v>
      </c>
      <c r="G70" s="376">
        <f>+[8]OTCHET!G487+[8]OTCHET!G488+[8]OTCHET!G491+[8]OTCHET!G492+[8]OTCHET!G495+[8]OTCHET!G496+[8]OTCHET!G497+[8]OTCHET!G499</f>
        <v>0</v>
      </c>
      <c r="H70" s="377">
        <f>+[8]OTCHET!H487+[8]OTCHET!H488+[8]OTCHET!H491+[8]OTCHET!H492+[8]OTCHET!H495+[8]OTCHET!H496+[8]OTCHET!H497+[8]OTCHET!H499</f>
        <v>0</v>
      </c>
      <c r="I70" s="377">
        <f>+[8]OTCHET!I487+[8]OTCHET!I488+[8]OTCHET!I491+[8]OTCHET!I492+[8]OTCHET!I495+[8]OTCHET!I496+[8]OTCHET!I497+[8]OTCHET!I499</f>
        <v>0</v>
      </c>
      <c r="J70" s="378">
        <f>+[8]OTCHET!J487+[8]OTCHET!J488+[8]OTCHET!J491+[8]OTCHET!J492+[8]OTCHET!J495+[8]OTCHET!J496+[8]OTCHET!J497+[8]OTCHET!J499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+[8]OTCHET!E500</f>
        <v>0</v>
      </c>
      <c r="F71" s="375">
        <f t="shared" si="1"/>
        <v>0</v>
      </c>
      <c r="G71" s="376">
        <f>+[8]OTCHET!G500</f>
        <v>0</v>
      </c>
      <c r="H71" s="377">
        <f>+[8]OTCHET!H500</f>
        <v>0</v>
      </c>
      <c r="I71" s="377">
        <f>+[8]OTCHET!I500</f>
        <v>0</v>
      </c>
      <c r="J71" s="378">
        <f>+[8]OTCHET!J500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+[8]OTCHET!E505</f>
        <v>0</v>
      </c>
      <c r="F72" s="375">
        <f t="shared" si="1"/>
        <v>0</v>
      </c>
      <c r="G72" s="376">
        <f>+[8]OTCHET!G505</f>
        <v>0</v>
      </c>
      <c r="H72" s="377">
        <f>+[8]OTCHET!H505</f>
        <v>0</v>
      </c>
      <c r="I72" s="377">
        <f>+[8]OTCHET!I505</f>
        <v>0</v>
      </c>
      <c r="J72" s="378">
        <f>+[8]OTCHET!J505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+[8]OTCHET!E545</f>
        <v>0</v>
      </c>
      <c r="F73" s="375">
        <f t="shared" si="1"/>
        <v>0</v>
      </c>
      <c r="G73" s="376">
        <f>+[8]OTCHET!G545</f>
        <v>0</v>
      </c>
      <c r="H73" s="377">
        <f>+[8]OTCHET!H545</f>
        <v>0</v>
      </c>
      <c r="I73" s="377">
        <f>+[8]OTCHET!I545</f>
        <v>0</v>
      </c>
      <c r="J73" s="378">
        <f>+[8]OTCHET!J545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+[8]OTCHET!E584+[8]OTCHET!E585</f>
        <v>0</v>
      </c>
      <c r="F74" s="375">
        <f t="shared" si="1"/>
        <v>0</v>
      </c>
      <c r="G74" s="376">
        <f>+[8]OTCHET!G584+[8]OTCHET!G585</f>
        <v>0</v>
      </c>
      <c r="H74" s="377">
        <f>+[8]OTCHET!H584+[8]OTCHET!H585</f>
        <v>0</v>
      </c>
      <c r="I74" s="377">
        <f>+[8]OTCHET!I584+[8]OTCHET!I585</f>
        <v>0</v>
      </c>
      <c r="J74" s="378">
        <f>+[8]OTCHET!J584+[8]OTCHET!J585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+[8]OTCHET!E586+[8]OTCHET!E587+[8]OTCHET!E588</f>
        <v>0</v>
      </c>
      <c r="F75" s="382">
        <f t="shared" si="1"/>
        <v>0</v>
      </c>
      <c r="G75" s="383">
        <f>+[8]OTCHET!G586+[8]OTCHET!G587+[8]OTCHET!G588</f>
        <v>0</v>
      </c>
      <c r="H75" s="384">
        <f>+[8]OTCHET!H586+[8]OTCHET!H587+[8]OTCHET!H588</f>
        <v>0</v>
      </c>
      <c r="I75" s="384">
        <f>+[8]OTCHET!I586+[8]OTCHET!I587+[8]OTCHET!I588</f>
        <v>0</v>
      </c>
      <c r="J75" s="385">
        <f>+[8]OTCHET!J586+[8]OTCHET!J587+[8]OTCHET!J588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[8]OTCHET!E464</f>
        <v>0</v>
      </c>
      <c r="F76" s="299">
        <f t="shared" si="1"/>
        <v>0</v>
      </c>
      <c r="G76" s="300">
        <f>[8]OTCHET!G464</f>
        <v>0</v>
      </c>
      <c r="H76" s="301">
        <f>[8]OTCHET!H464</f>
        <v>0</v>
      </c>
      <c r="I76" s="301">
        <f>[8]OTCHET!I464</f>
        <v>0</v>
      </c>
      <c r="J76" s="302">
        <f>[8]OTCHET!J464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+[8]OTCHET!E469+[8]OTCHET!E472</f>
        <v>0</v>
      </c>
      <c r="F78" s="367">
        <f t="shared" si="1"/>
        <v>0</v>
      </c>
      <c r="G78" s="368">
        <f>+[8]OTCHET!G469+[8]OTCHET!G472</f>
        <v>0</v>
      </c>
      <c r="H78" s="369">
        <f>+[8]OTCHET!H469+[8]OTCHET!H472</f>
        <v>0</v>
      </c>
      <c r="I78" s="369">
        <f>+[8]OTCHET!I469+[8]OTCHET!I472</f>
        <v>0</v>
      </c>
      <c r="J78" s="370">
        <f>+[8]OTCHET!J469+[8]OTCHET!J472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+[8]OTCHET!E470+[8]OTCHET!E473</f>
        <v>0</v>
      </c>
      <c r="F79" s="375">
        <f t="shared" si="1"/>
        <v>0</v>
      </c>
      <c r="G79" s="376">
        <f>+[8]OTCHET!G470+[8]OTCHET!G473</f>
        <v>0</v>
      </c>
      <c r="H79" s="377">
        <f>+[8]OTCHET!H470+[8]OTCHET!H473</f>
        <v>0</v>
      </c>
      <c r="I79" s="377">
        <f>+[8]OTCHET!I470+[8]OTCHET!I473</f>
        <v>0</v>
      </c>
      <c r="J79" s="378">
        <f>+[8]OTCHET!J470+[8]OTCHET!J473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[8]OTCHET!E474</f>
        <v>0</v>
      </c>
      <c r="F80" s="375">
        <f t="shared" si="1"/>
        <v>0</v>
      </c>
      <c r="G80" s="376">
        <f>[8]OTCHET!G474</f>
        <v>0</v>
      </c>
      <c r="H80" s="377">
        <f>[8]OTCHET!H474</f>
        <v>0</v>
      </c>
      <c r="I80" s="377">
        <f>[8]OTCHET!I474</f>
        <v>0</v>
      </c>
      <c r="J80" s="378">
        <f>[8]OTCHET!J474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+[8]OTCHET!E482</f>
        <v>0</v>
      </c>
      <c r="F82" s="375">
        <f t="shared" si="1"/>
        <v>0</v>
      </c>
      <c r="G82" s="376">
        <f>+[8]OTCHET!G482</f>
        <v>0</v>
      </c>
      <c r="H82" s="377">
        <f>+[8]OTCHET!H482</f>
        <v>0</v>
      </c>
      <c r="I82" s="377">
        <f>+[8]OTCHET!I482</f>
        <v>0</v>
      </c>
      <c r="J82" s="378">
        <f>+[8]OTCHET!J482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+[8]OTCHET!E483</f>
        <v>0</v>
      </c>
      <c r="F83" s="382">
        <f t="shared" si="1"/>
        <v>0</v>
      </c>
      <c r="G83" s="383">
        <f>+[8]OTCHET!G483</f>
        <v>0</v>
      </c>
      <c r="H83" s="384">
        <f>+[8]OTCHET!H483</f>
        <v>0</v>
      </c>
      <c r="I83" s="384">
        <f>+[8]OTCHET!I483</f>
        <v>0</v>
      </c>
      <c r="J83" s="385">
        <f>+[8]OTCHET!J483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[8]OTCHET!E538</f>
        <v>0</v>
      </c>
      <c r="F84" s="299">
        <f t="shared" si="1"/>
        <v>0</v>
      </c>
      <c r="G84" s="300">
        <f>[8]OTCHET!G538</f>
        <v>0</v>
      </c>
      <c r="H84" s="301">
        <f>[8]OTCHET!H538</f>
        <v>0</v>
      </c>
      <c r="I84" s="301">
        <f>[8]OTCHET!I538</f>
        <v>0</v>
      </c>
      <c r="J84" s="302">
        <f>[8]OTCHET!J538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[8]OTCHET!E539</f>
        <v>0</v>
      </c>
      <c r="F85" s="304">
        <f t="shared" si="1"/>
        <v>0</v>
      </c>
      <c r="G85" s="305">
        <f>[8]OTCHET!G539</f>
        <v>0</v>
      </c>
      <c r="H85" s="306">
        <f>[8]OTCHET!H539</f>
        <v>0</v>
      </c>
      <c r="I85" s="306">
        <f>[8]OTCHET!I539</f>
        <v>0</v>
      </c>
      <c r="J85" s="307">
        <f>[8]OTCHET!J539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-1623228</v>
      </c>
      <c r="G86" s="310">
        <f t="shared" ref="G86:M86" si="11">+G87+G88</f>
        <v>-1623228</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+[8]OTCHET!E506+[8]OTCHET!E515+[8]OTCHET!E519+[8]OTCHET!E546</f>
        <v>0</v>
      </c>
      <c r="F87" s="367">
        <f t="shared" si="1"/>
        <v>0</v>
      </c>
      <c r="G87" s="368">
        <f>+[8]OTCHET!G506+[8]OTCHET!G515+[8]OTCHET!G519+[8]OTCHET!G546</f>
        <v>0</v>
      </c>
      <c r="H87" s="369">
        <f>+[8]OTCHET!H506+[8]OTCHET!H515+[8]OTCHET!H519+[8]OTCHET!H546</f>
        <v>0</v>
      </c>
      <c r="I87" s="369">
        <f>+[8]OTCHET!I506+[8]OTCHET!I515+[8]OTCHET!I519+[8]OTCHET!I546</f>
        <v>0</v>
      </c>
      <c r="J87" s="370">
        <f>+[8]OTCHET!J506+[8]OTCHET!J515+[8]OTCHET!J519+[8]OTCHET!J546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+[8]OTCHET!E524+[8]OTCHET!E527+[8]OTCHET!E547</f>
        <v>0</v>
      </c>
      <c r="F88" s="382">
        <f t="shared" si="1"/>
        <v>-1623228</v>
      </c>
      <c r="G88" s="383">
        <f>+[8]OTCHET!G524+[8]OTCHET!G527+[8]OTCHET!G547</f>
        <v>-1623228</v>
      </c>
      <c r="H88" s="384">
        <f>+[8]OTCHET!H524+[8]OTCHET!H527+[8]OTCHET!H547</f>
        <v>0</v>
      </c>
      <c r="I88" s="384">
        <f>+[8]OTCHET!I524+[8]OTCHET!I527+[8]OTCHET!I547</f>
        <v>0</v>
      </c>
      <c r="J88" s="385">
        <f>+[8]OTCHET!J524+[8]OTCHET!J527+[8]OTCHET!J547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[8]OTCHET!E534</f>
        <v>0</v>
      </c>
      <c r="F89" s="299">
        <f t="shared" ref="F89:F96" si="12">+G89+H89+I89+J89</f>
        <v>0</v>
      </c>
      <c r="G89" s="300">
        <f>[8]OTCHET!G534</f>
        <v>0</v>
      </c>
      <c r="H89" s="301">
        <f>[8]OTCHET!H534</f>
        <v>0</v>
      </c>
      <c r="I89" s="301">
        <f>[8]OTCHET!I534</f>
        <v>0</v>
      </c>
      <c r="J89" s="302">
        <f>[8]OTCHET!J534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+[8]OTCHET!E570+[8]OTCHET!E571+[8]OTCHET!E572+[8]OTCHET!E573+[8]OTCHET!E574+[8]OTCHET!E575</f>
        <v>0</v>
      </c>
      <c r="F90" s="304">
        <f t="shared" si="12"/>
        <v>0</v>
      </c>
      <c r="G90" s="305">
        <f>+[8]OTCHET!G570+[8]OTCHET!G571+[8]OTCHET!G572+[8]OTCHET!G573+[8]OTCHET!G574+[8]OTCHET!G575</f>
        <v>0</v>
      </c>
      <c r="H90" s="306">
        <f>+[8]OTCHET!H570+[8]OTCHET!H571+[8]OTCHET!H572+[8]OTCHET!H573+[8]OTCHET!H574+[8]OTCHET!H575</f>
        <v>0</v>
      </c>
      <c r="I90" s="306">
        <f>+[8]OTCHET!I570+[8]OTCHET!I571+[8]OTCHET!I572+[8]OTCHET!I573+[8]OTCHET!I574+[8]OTCHET!I575</f>
        <v>0</v>
      </c>
      <c r="J90" s="307">
        <f>+[8]OTCHET!J570+[8]OTCHET!J571+[8]OTCHET!J572+[8]OTCHET!J573+[8]OTCHET!J574+[8]OTCHET!J575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+[8]OTCHET!E576+[8]OTCHET!E577+[8]OTCHET!E578+[8]OTCHET!E579+[8]OTCHET!E580+[8]OTCHET!E581+[8]OTCHET!E582</f>
        <v>0</v>
      </c>
      <c r="F91" s="168">
        <f t="shared" si="12"/>
        <v>0</v>
      </c>
      <c r="G91" s="169">
        <f>+[8]OTCHET!G576+[8]OTCHET!G577+[8]OTCHET!G578+[8]OTCHET!G579+[8]OTCHET!G580+[8]OTCHET!G581+[8]OTCHET!G582</f>
        <v>0</v>
      </c>
      <c r="H91" s="170">
        <f>+[8]OTCHET!H576+[8]OTCHET!H577+[8]OTCHET!H578+[8]OTCHET!H579+[8]OTCHET!H580+[8]OTCHET!H581+[8]OTCHET!H582</f>
        <v>0</v>
      </c>
      <c r="I91" s="170">
        <f>+[8]OTCHET!I576+[8]OTCHET!I577+[8]OTCHET!I578+[8]OTCHET!I579+[8]OTCHET!I580+[8]OTCHET!I581+[8]OTCHET!I582</f>
        <v>0</v>
      </c>
      <c r="J91" s="171">
        <f>+[8]OTCHET!J576+[8]OTCHET!J577+[8]OTCHET!J578+[8]OTCHET!J579+[8]OTCHET!J580+[8]OTCHET!J581+[8]OTCHET!J582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+[8]OTCHET!E583</f>
        <v>0</v>
      </c>
      <c r="F92" s="168">
        <f t="shared" si="12"/>
        <v>0</v>
      </c>
      <c r="G92" s="169">
        <f>+[8]OTCHET!G583</f>
        <v>0</v>
      </c>
      <c r="H92" s="170">
        <f>+[8]OTCHET!H583</f>
        <v>0</v>
      </c>
      <c r="I92" s="170">
        <f>+[8]OTCHET!I583</f>
        <v>0</v>
      </c>
      <c r="J92" s="171">
        <f>+[8]OTCHET!J583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+[8]OTCHET!E590+[8]OTCHET!E591</f>
        <v>0</v>
      </c>
      <c r="F93" s="168">
        <f t="shared" si="12"/>
        <v>0</v>
      </c>
      <c r="G93" s="169">
        <f>+[8]OTCHET!G590+[8]OTCHET!G591</f>
        <v>0</v>
      </c>
      <c r="H93" s="170">
        <f>+[8]OTCHET!H590+[8]OTCHET!H591</f>
        <v>0</v>
      </c>
      <c r="I93" s="170">
        <f>+[8]OTCHET!I590+[8]OTCHET!I591</f>
        <v>0</v>
      </c>
      <c r="J93" s="171">
        <f>+[8]OTCHET!J590+[8]OTCHET!J591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+[8]OTCHET!E592+[8]OTCHET!E593</f>
        <v>0</v>
      </c>
      <c r="F94" s="168">
        <f t="shared" si="12"/>
        <v>0</v>
      </c>
      <c r="G94" s="169">
        <f>+[8]OTCHET!G592+[8]OTCHET!G593</f>
        <v>0</v>
      </c>
      <c r="H94" s="170">
        <f>+[8]OTCHET!H592+[8]OTCHET!H593</f>
        <v>0</v>
      </c>
      <c r="I94" s="170">
        <f>+[8]OTCHET!I592+[8]OTCHET!I593</f>
        <v>0</v>
      </c>
      <c r="J94" s="171">
        <f>+[8]OTCHET!J592+[8]OTCHET!J593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[8]OTCHET!E594</f>
        <v>0</v>
      </c>
      <c r="F95" s="120">
        <f t="shared" si="12"/>
        <v>0</v>
      </c>
      <c r="G95" s="121">
        <f>[8]OTCHET!G594</f>
        <v>0</v>
      </c>
      <c r="H95" s="122">
        <f>[8]OTCHET!H594</f>
        <v>0</v>
      </c>
      <c r="I95" s="122">
        <f>[8]OTCHET!I594</f>
        <v>0</v>
      </c>
      <c r="J95" s="123">
        <f>[8]OTCHET!J594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+[8]OTCHET!E597</f>
        <v>0</v>
      </c>
      <c r="F96" s="396">
        <f t="shared" si="12"/>
        <v>0</v>
      </c>
      <c r="G96" s="397">
        <f>+[8]OTCHET!G597</f>
        <v>0</v>
      </c>
      <c r="H96" s="398">
        <f>+[8]OTCHET!H597</f>
        <v>0</v>
      </c>
      <c r="I96" s="398">
        <f>+[8]OTCHET!I597</f>
        <v>0</v>
      </c>
      <c r="J96" s="399">
        <f>+[8]OTCHET!J597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+[8]OTCHET!H608</f>
        <v>0</v>
      </c>
      <c r="C107" s="421"/>
      <c r="D107" s="421"/>
      <c r="E107" s="426"/>
      <c r="F107" s="19"/>
      <c r="G107" s="427">
        <f>+[8]OTCHET!E608</f>
        <v>0</v>
      </c>
      <c r="H107" s="427">
        <f>+[8]OTCHET!F608</f>
        <v>0</v>
      </c>
      <c r="I107" s="428"/>
      <c r="J107" s="429" t="str">
        <f>+[8]OTCHET!B608</f>
        <v>31.07.2024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25" priority="21" stopIfTrue="1" operator="notEqual">
      <formula>0</formula>
    </cfRule>
  </conditionalFormatting>
  <conditionalFormatting sqref="E105:J105">
    <cfRule type="cellIs" dxfId="124" priority="20" stopIfTrue="1" operator="notEqual">
      <formula>0</formula>
    </cfRule>
  </conditionalFormatting>
  <conditionalFormatting sqref="G107:H107 B107">
    <cfRule type="cellIs" dxfId="123" priority="19" stopIfTrue="1" operator="equal">
      <formula>0</formula>
    </cfRule>
  </conditionalFormatting>
  <conditionalFormatting sqref="I114 E110">
    <cfRule type="cellIs" dxfId="122" priority="18" stopIfTrue="1" operator="equal">
      <formula>0</formula>
    </cfRule>
  </conditionalFormatting>
  <conditionalFormatting sqref="J107">
    <cfRule type="cellIs" dxfId="121" priority="17" stopIfTrue="1" operator="equal">
      <formula>0</formula>
    </cfRule>
  </conditionalFormatting>
  <conditionalFormatting sqref="E114:F114">
    <cfRule type="cellIs" dxfId="120" priority="16" stopIfTrue="1" operator="equal">
      <formula>0</formula>
    </cfRule>
  </conditionalFormatting>
  <conditionalFormatting sqref="F15">
    <cfRule type="cellIs" dxfId="119" priority="11" stopIfTrue="1" operator="equal">
      <formula>"Чужди средства"</formula>
    </cfRule>
    <cfRule type="cellIs" dxfId="118" priority="12" stopIfTrue="1" operator="equal">
      <formula>"СЕС - ДМП"</formula>
    </cfRule>
    <cfRule type="cellIs" dxfId="117" priority="13" stopIfTrue="1" operator="equal">
      <formula>"СЕС - РА"</formula>
    </cfRule>
    <cfRule type="cellIs" dxfId="116" priority="14" stopIfTrue="1" operator="equal">
      <formula>"СЕС - ДЕС"</formula>
    </cfRule>
    <cfRule type="cellIs" dxfId="115" priority="15" stopIfTrue="1" operator="equal">
      <formula>"СЕС - КСФ"</formula>
    </cfRule>
  </conditionalFormatting>
  <conditionalFormatting sqref="B105">
    <cfRule type="cellIs" dxfId="114" priority="10" stopIfTrue="1" operator="notEqual">
      <formula>0</formula>
    </cfRule>
  </conditionalFormatting>
  <conditionalFormatting sqref="I11:J11">
    <cfRule type="cellIs" dxfId="113" priority="6" stopIfTrue="1" operator="between">
      <formula>1000000000000</formula>
      <formula>9999999999999990</formula>
    </cfRule>
    <cfRule type="cellIs" dxfId="112" priority="7" stopIfTrue="1" operator="between">
      <formula>10000000000</formula>
      <formula>999999999999</formula>
    </cfRule>
    <cfRule type="cellIs" dxfId="111" priority="8" stopIfTrue="1" operator="between">
      <formula>1000000</formula>
      <formula>99999999</formula>
    </cfRule>
    <cfRule type="cellIs" dxfId="110" priority="9" stopIfTrue="1" operator="between">
      <formula>100</formula>
      <formula>9999</formula>
    </cfRule>
  </conditionalFormatting>
  <conditionalFormatting sqref="E15">
    <cfRule type="cellIs" dxfId="109" priority="1" stopIfTrue="1" operator="equal">
      <formula>"Чужди средства"</formula>
    </cfRule>
    <cfRule type="cellIs" dxfId="108" priority="2" stopIfTrue="1" operator="equal">
      <formula>"СЕС - ДМП"</formula>
    </cfRule>
    <cfRule type="cellIs" dxfId="107" priority="3" stopIfTrue="1" operator="equal">
      <formula>"СЕС - РА"</formula>
    </cfRule>
    <cfRule type="cellIs" dxfId="106" priority="4" stopIfTrue="1" operator="equal">
      <formula>"СЕС - ДЕС"</formula>
    </cfRule>
    <cfRule type="cellIs" dxfId="105"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8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+[9]OTCHET!B9</f>
        <v>РИОСВ ПЛОВДИВ</v>
      </c>
      <c r="C11" s="22"/>
      <c r="D11" s="22"/>
      <c r="E11" s="23" t="s">
        <v>0</v>
      </c>
      <c r="F11" s="24">
        <f>[9]OTCHET!F9</f>
        <v>45535</v>
      </c>
      <c r="G11" s="25" t="s">
        <v>1</v>
      </c>
      <c r="H11" s="26">
        <f>+[9]OTCHET!H9</f>
        <v>471013</v>
      </c>
      <c r="I11" s="448">
        <f>+[9]OTCHET!I9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+[9]OTCHET!B12</f>
        <v>Министерство на околната среда и водите</v>
      </c>
      <c r="C13" s="31"/>
      <c r="D13" s="31"/>
      <c r="E13" s="35" t="str">
        <f>+[9]OTCHET!E12</f>
        <v>код по ЕБК:</v>
      </c>
      <c r="F13" s="36" t="str">
        <f>+[9]OTCHET!F12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+[9]OTCHET!E15</f>
        <v>33</v>
      </c>
      <c r="F15" s="41" t="str">
        <f>[9]OTCHET!F15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[9]OTCHET!E22+[9]OTCHET!E28+[9]OTCHET!E33+[9]OTCHET!E39+[9]OTCHET!E47+[9]OTCHET!E52+[9]OTCHET!E58+[9]OTCHET!E61+[9]OTCHET!E64+[9]OTCHET!E65+[9]OTCHET!E72+[9]OTCHET!E73</f>
        <v>0</v>
      </c>
      <c r="F23" s="111">
        <f t="shared" ref="F23:F88" si="1">+G23+H23+I23+J23</f>
        <v>0</v>
      </c>
      <c r="G23" s="112">
        <f>[9]OTCHET!G22+[9]OTCHET!G28+[9]OTCHET!G33+[9]OTCHET!G39+[9]OTCHET!G47+[9]OTCHET!G52+[9]OTCHET!G58+[9]OTCHET!G61+[9]OTCHET!G64+[9]OTCHET!G65+[9]OTCHET!G72+[9]OTCHET!G73</f>
        <v>0</v>
      </c>
      <c r="H23" s="113">
        <f>[9]OTCHET!H22+[9]OTCHET!H28+[9]OTCHET!H33+[9]OTCHET!H39+[9]OTCHET!H47+[9]OTCHET!H52+[9]OTCHET!H58+[9]OTCHET!H61+[9]OTCHET!H64+[9]OTCHET!H65+[9]OTCHET!H72+[9]OTCHET!H73</f>
        <v>0</v>
      </c>
      <c r="I23" s="113">
        <f>[9]OTCHET!I22+[9]OTCHET!I28+[9]OTCHET!I33+[9]OTCHET!I39+[9]OTCHET!I47+[9]OTCHET!I52+[9]OTCHET!I58+[9]OTCHET!I61+[9]OTCHET!I64+[9]OTCHET!I65+[9]OTCHET!I72+[9]OTCHET!I73</f>
        <v>0</v>
      </c>
      <c r="J23" s="114">
        <f>[9]OTCHET!J22+[9]OTCHET!J28+[9]OTCHET!J33+[9]OTCHET!J39+[9]OTCHET!J47+[9]OTCHET!J52+[9]OTCHET!J58+[9]OTCHET!J61+[9]OTCHET!J64+[9]OTCHET!J65+[9]OTCHET!J72+[9]OTCHET!J73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[9]OTCHET!E74</f>
        <v>0</v>
      </c>
      <c r="F26" s="133">
        <f t="shared" si="1"/>
        <v>0</v>
      </c>
      <c r="G26" s="134">
        <f>[9]OTCHET!G74</f>
        <v>0</v>
      </c>
      <c r="H26" s="135">
        <f>[9]OTCHET!H74</f>
        <v>0</v>
      </c>
      <c r="I26" s="135">
        <f>[9]OTCHET!I74</f>
        <v>0</v>
      </c>
      <c r="J26" s="136">
        <f>[9]OTCHET!J74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[9]OTCHET!E75</f>
        <v>0</v>
      </c>
      <c r="F27" s="140">
        <f t="shared" si="1"/>
        <v>0</v>
      </c>
      <c r="G27" s="141">
        <f>[9]OTCHET!G75</f>
        <v>0</v>
      </c>
      <c r="H27" s="142">
        <f>[9]OTCHET!H75</f>
        <v>0</v>
      </c>
      <c r="I27" s="142">
        <f>[9]OTCHET!I75</f>
        <v>0</v>
      </c>
      <c r="J27" s="143">
        <f>[9]OTCHET!J75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[9]OTCHET!E77</f>
        <v>0</v>
      </c>
      <c r="F28" s="148">
        <f t="shared" si="1"/>
        <v>0</v>
      </c>
      <c r="G28" s="149">
        <f>[9]OTCHET!G77</f>
        <v>0</v>
      </c>
      <c r="H28" s="150">
        <f>[9]OTCHET!H77</f>
        <v>0</v>
      </c>
      <c r="I28" s="150">
        <f>[9]OTCHET!I77</f>
        <v>0</v>
      </c>
      <c r="J28" s="151">
        <f>[9]OTCHET!J77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+[9]OTCHET!E78+[9]OTCHET!E79</f>
        <v>0</v>
      </c>
      <c r="F29" s="156">
        <f t="shared" si="1"/>
        <v>0</v>
      </c>
      <c r="G29" s="157">
        <f>+[9]OTCHET!G78+[9]OTCHET!G79</f>
        <v>0</v>
      </c>
      <c r="H29" s="158">
        <f>+[9]OTCHET!H78+[9]OTCHET!H79</f>
        <v>0</v>
      </c>
      <c r="I29" s="158">
        <f>+[9]OTCHET!I78+[9]OTCHET!I79</f>
        <v>0</v>
      </c>
      <c r="J29" s="159">
        <f>+[9]OTCHET!J78+[9]OTCHET!J79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[9]OTCHET!E90+[9]OTCHET!E93+[9]OTCHET!E94</f>
        <v>0</v>
      </c>
      <c r="F30" s="162">
        <f t="shared" si="1"/>
        <v>0</v>
      </c>
      <c r="G30" s="163">
        <f>[9]OTCHET!G90+[9]OTCHET!G93+[9]OTCHET!G94</f>
        <v>0</v>
      </c>
      <c r="H30" s="164">
        <f>[9]OTCHET!H90+[9]OTCHET!H93+[9]OTCHET!H94</f>
        <v>0</v>
      </c>
      <c r="I30" s="164">
        <f>[9]OTCHET!I90+[9]OTCHET!I93+[9]OTCHET!I94</f>
        <v>0</v>
      </c>
      <c r="J30" s="165">
        <f>[9]OTCHET!J90+[9]OTCHET!J93+[9]OTCHET!J94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[9]OTCHET!E106</f>
        <v>0</v>
      </c>
      <c r="F31" s="168">
        <f t="shared" si="1"/>
        <v>0</v>
      </c>
      <c r="G31" s="169">
        <f>[9]OTCHET!G106</f>
        <v>0</v>
      </c>
      <c r="H31" s="170">
        <f>[9]OTCHET!H106</f>
        <v>0</v>
      </c>
      <c r="I31" s="170">
        <f>[9]OTCHET!I106</f>
        <v>0</v>
      </c>
      <c r="J31" s="171">
        <f>[9]OTCHET!J106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[9]OTCHET!E110+[9]OTCHET!E119+[9]OTCHET!E135+[9]OTCHET!E136</f>
        <v>0</v>
      </c>
      <c r="F32" s="168">
        <f t="shared" si="1"/>
        <v>0</v>
      </c>
      <c r="G32" s="169">
        <f>[9]OTCHET!G110+[9]OTCHET!G119+[9]OTCHET!G135+[9]OTCHET!G136</f>
        <v>0</v>
      </c>
      <c r="H32" s="170">
        <f>[9]OTCHET!H110+[9]OTCHET!H119+[9]OTCHET!H135+[9]OTCHET!H136</f>
        <v>0</v>
      </c>
      <c r="I32" s="170">
        <f>[9]OTCHET!I110+[9]OTCHET!I119+[9]OTCHET!I135+[9]OTCHET!I136</f>
        <v>0</v>
      </c>
      <c r="J32" s="171">
        <f>[9]OTCHET!J110+[9]OTCHET!J119+[9]OTCHET!J135+[9]OTCHET!J136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[9]OTCHET!E123</f>
        <v>0</v>
      </c>
      <c r="F33" s="120">
        <f t="shared" si="1"/>
        <v>0</v>
      </c>
      <c r="G33" s="121">
        <f>[9]OTCHET!G123</f>
        <v>0</v>
      </c>
      <c r="H33" s="122">
        <f>[9]OTCHET!H123</f>
        <v>0</v>
      </c>
      <c r="I33" s="122">
        <f>[9]OTCHET!I123</f>
        <v>0</v>
      </c>
      <c r="J33" s="123">
        <f>[9]OTCHET!J123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+[9]OTCHET!E137</f>
        <v>0</v>
      </c>
      <c r="F36" s="191">
        <f t="shared" si="1"/>
        <v>0</v>
      </c>
      <c r="G36" s="192">
        <f>+[9]OTCHET!G137</f>
        <v>0</v>
      </c>
      <c r="H36" s="193">
        <f>+[9]OTCHET!H137</f>
        <v>0</v>
      </c>
      <c r="I36" s="193">
        <f>+[9]OTCHET!I137</f>
        <v>0</v>
      </c>
      <c r="J36" s="194">
        <f>+[9]OTCHET!J137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[9]OTCHET!E140+[9]OTCHET!E149+[9]OTCHET!E158</f>
        <v>0</v>
      </c>
      <c r="F37" s="199">
        <f t="shared" si="1"/>
        <v>0</v>
      </c>
      <c r="G37" s="200">
        <f>[9]OTCHET!G140+[9]OTCHET!G149+[9]OTCHET!G158</f>
        <v>0</v>
      </c>
      <c r="H37" s="201">
        <f>[9]OTCHET!H140+[9]OTCHET!H149+[9]OTCHET!H158</f>
        <v>0</v>
      </c>
      <c r="I37" s="201">
        <f>[9]OTCHET!I140+[9]OTCHET!I149+[9]OTCHET!I158</f>
        <v>0</v>
      </c>
      <c r="J37" s="202">
        <f>[9]OTCHET!J140+[9]OTCHET!J149+[9]OTCHET!J158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[9]OTCHET!E187</f>
        <v>0</v>
      </c>
      <c r="F40" s="229">
        <f t="shared" si="1"/>
        <v>0</v>
      </c>
      <c r="G40" s="230">
        <f>[9]OTCHET!G187</f>
        <v>0</v>
      </c>
      <c r="H40" s="231">
        <f>[9]OTCHET!H187</f>
        <v>0</v>
      </c>
      <c r="I40" s="231">
        <f>[9]OTCHET!I187</f>
        <v>0</v>
      </c>
      <c r="J40" s="232">
        <f>[9]OTCHET!J187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[9]OTCHET!E190</f>
        <v>0</v>
      </c>
      <c r="F41" s="237">
        <f t="shared" si="1"/>
        <v>0</v>
      </c>
      <c r="G41" s="238">
        <f>[9]OTCHET!G190</f>
        <v>0</v>
      </c>
      <c r="H41" s="239">
        <f>[9]OTCHET!H190</f>
        <v>0</v>
      </c>
      <c r="I41" s="239">
        <f>[9]OTCHET!I190</f>
        <v>0</v>
      </c>
      <c r="J41" s="240">
        <f>[9]OTCHET!J190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+[9]OTCHET!E196+[9]OTCHET!E204</f>
        <v>0</v>
      </c>
      <c r="F42" s="244">
        <f t="shared" si="1"/>
        <v>0</v>
      </c>
      <c r="G42" s="245">
        <f>+[9]OTCHET!G196+[9]OTCHET!G204</f>
        <v>0</v>
      </c>
      <c r="H42" s="246">
        <f>+[9]OTCHET!H196+[9]OTCHET!H204</f>
        <v>0</v>
      </c>
      <c r="I42" s="246">
        <f>+[9]OTCHET!I196+[9]OTCHET!I204</f>
        <v>0</v>
      </c>
      <c r="J42" s="247">
        <f>+[9]OTCHET!J196+[9]OTCHET!J204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+[9]OTCHET!E205+[9]OTCHET!E223+[9]OTCHET!E274</f>
        <v>0</v>
      </c>
      <c r="F43" s="250">
        <f t="shared" si="1"/>
        <v>0</v>
      </c>
      <c r="G43" s="251">
        <f>+[9]OTCHET!G205+[9]OTCHET!G223+[9]OTCHET!G274</f>
        <v>0</v>
      </c>
      <c r="H43" s="252">
        <f>+[9]OTCHET!H205+[9]OTCHET!H223+[9]OTCHET!H274</f>
        <v>0</v>
      </c>
      <c r="I43" s="252">
        <f>+[9]OTCHET!I205+[9]OTCHET!I223+[9]OTCHET!I274</f>
        <v>0</v>
      </c>
      <c r="J43" s="253">
        <f>+[9]OTCHET!J205+[9]OTCHET!J223+[9]OTCHET!J274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+[9]OTCHET!E227+[9]OTCHET!E233+[9]OTCHET!E236+[9]OTCHET!E237+[9]OTCHET!E238+[9]OTCHET!E239+[9]OTCHET!E243</f>
        <v>0</v>
      </c>
      <c r="F44" s="120">
        <f t="shared" si="1"/>
        <v>0</v>
      </c>
      <c r="G44" s="121">
        <f>+[9]OTCHET!G227+[9]OTCHET!G233+[9]OTCHET!G236+[9]OTCHET!G237+[9]OTCHET!G238+[9]OTCHET!G239+[9]OTCHET!G243</f>
        <v>0</v>
      </c>
      <c r="H44" s="122">
        <f>+[9]OTCHET!H227+[9]OTCHET!H233+[9]OTCHET!H236+[9]OTCHET!H237+[9]OTCHET!H238+[9]OTCHET!H239+[9]OTCHET!H243</f>
        <v>0</v>
      </c>
      <c r="I44" s="122">
        <f>+[9]OTCHET!I227+[9]OTCHET!I233+[9]OTCHET!I236+[9]OTCHET!I237+[9]OTCHET!I238+[9]OTCHET!I239+[9]OTCHET!I243</f>
        <v>0</v>
      </c>
      <c r="J44" s="123">
        <f>+[9]OTCHET!J227+[9]OTCHET!J233+[9]OTCHET!J236+[9]OTCHET!J237+[9]OTCHET!J238+[9]OTCHET!J239+[9]OTCHET!J243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+[9]OTCHET!E236+[9]OTCHET!E237+[9]OTCHET!E238+[9]OTCHET!E239+[9]OTCHET!E246+[9]OTCHET!E247+[9]OTCHET!E251</f>
        <v>0</v>
      </c>
      <c r="F45" s="256">
        <f t="shared" si="1"/>
        <v>0</v>
      </c>
      <c r="G45" s="257">
        <f>+[9]OTCHET!G236+[9]OTCHET!G237+[9]OTCHET!G238+[9]OTCHET!G239+[9]OTCHET!G246+[9]OTCHET!G247+[9]OTCHET!G251</f>
        <v>0</v>
      </c>
      <c r="H45" s="258">
        <f>+[9]OTCHET!H236+[9]OTCHET!H237+[9]OTCHET!H238+[9]OTCHET!H239+[9]OTCHET!H246+[9]OTCHET!H247+[9]OTCHET!H251</f>
        <v>0</v>
      </c>
      <c r="I45" s="259">
        <f>+[9]OTCHET!I236+[9]OTCHET!I237+[9]OTCHET!I238+[9]OTCHET!I239+[9]OTCHET!I246+[9]OTCHET!I247+[9]OTCHET!I251</f>
        <v>0</v>
      </c>
      <c r="J45" s="260">
        <f>+[9]OTCHET!J236+[9]OTCHET!J237+[9]OTCHET!J238+[9]OTCHET!J239+[9]OTCHET!J246+[9]OTCHET!J247+[9]OTCHET!J251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+[9]OTCHET!E258+[9]OTCHET!E259+[9]OTCHET!E260+[9]OTCHET!E261</f>
        <v>0</v>
      </c>
      <c r="F46" s="250">
        <f t="shared" si="1"/>
        <v>0</v>
      </c>
      <c r="G46" s="251">
        <f>+[9]OTCHET!G258+[9]OTCHET!G259+[9]OTCHET!G260+[9]OTCHET!G261</f>
        <v>0</v>
      </c>
      <c r="H46" s="252">
        <f>+[9]OTCHET!H258+[9]OTCHET!H259+[9]OTCHET!H260+[9]OTCHET!H261</f>
        <v>0</v>
      </c>
      <c r="I46" s="252">
        <f>+[9]OTCHET!I258+[9]OTCHET!I259+[9]OTCHET!I260+[9]OTCHET!I261</f>
        <v>0</v>
      </c>
      <c r="J46" s="253">
        <f>+[9]OTCHET!J258+[9]OTCHET!J259+[9]OTCHET!J260+[9]OTCHET!J261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+[9]OTCHET!E259</f>
        <v>0</v>
      </c>
      <c r="F47" s="256">
        <f t="shared" si="1"/>
        <v>0</v>
      </c>
      <c r="G47" s="257">
        <f>+[9]OTCHET!G259</f>
        <v>0</v>
      </c>
      <c r="H47" s="258">
        <f>+[9]OTCHET!H259</f>
        <v>0</v>
      </c>
      <c r="I47" s="259">
        <f>+[9]OTCHET!I259</f>
        <v>0</v>
      </c>
      <c r="J47" s="260">
        <f>+[9]OTCHET!J259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+[9]OTCHET!E268+[9]OTCHET!E272+[9]OTCHET!E273</f>
        <v>0</v>
      </c>
      <c r="F48" s="168">
        <f t="shared" si="1"/>
        <v>0</v>
      </c>
      <c r="G48" s="163">
        <f>+[9]OTCHET!G268+[9]OTCHET!G272+[9]OTCHET!G273</f>
        <v>0</v>
      </c>
      <c r="H48" s="164">
        <f>+[9]OTCHET!H268+[9]OTCHET!H272+[9]OTCHET!H273</f>
        <v>0</v>
      </c>
      <c r="I48" s="164">
        <f>+[9]OTCHET!I268+[9]OTCHET!I272+[9]OTCHET!I273</f>
        <v>0</v>
      </c>
      <c r="J48" s="165">
        <f>+[9]OTCHET!J268+[9]OTCHET!J272+[9]OTCHET!J273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[9]OTCHET!E278+[9]OTCHET!E279+[9]OTCHET!E287+[9]OTCHET!E290</f>
        <v>0</v>
      </c>
      <c r="F49" s="168">
        <f t="shared" si="1"/>
        <v>0</v>
      </c>
      <c r="G49" s="169">
        <f>[9]OTCHET!G278+[9]OTCHET!G279+[9]OTCHET!G287+[9]OTCHET!G290</f>
        <v>0</v>
      </c>
      <c r="H49" s="170">
        <f>[9]OTCHET!H278+[9]OTCHET!H279+[9]OTCHET!H287+[9]OTCHET!H290</f>
        <v>0</v>
      </c>
      <c r="I49" s="170">
        <f>[9]OTCHET!I278+[9]OTCHET!I279+[9]OTCHET!I287+[9]OTCHET!I290</f>
        <v>0</v>
      </c>
      <c r="J49" s="171">
        <f>[9]OTCHET!J278+[9]OTCHET!J279+[9]OTCHET!J287+[9]OTCHET!J290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+[9]OTCHET!E291</f>
        <v>0</v>
      </c>
      <c r="F50" s="168">
        <f t="shared" si="1"/>
        <v>0</v>
      </c>
      <c r="G50" s="169">
        <f>+[9]OTCHET!G291</f>
        <v>0</v>
      </c>
      <c r="H50" s="170">
        <f>+[9]OTCHET!H291</f>
        <v>0</v>
      </c>
      <c r="I50" s="170">
        <f>+[9]OTCHET!I291</f>
        <v>0</v>
      </c>
      <c r="J50" s="171">
        <f>+[9]OTCHET!J291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+[9]OTCHET!E275</f>
        <v>0</v>
      </c>
      <c r="F51" s="120">
        <f>+G51+H51+I51+J51</f>
        <v>0</v>
      </c>
      <c r="G51" s="121">
        <f>+[9]OTCHET!G275</f>
        <v>0</v>
      </c>
      <c r="H51" s="122">
        <f>+[9]OTCHET!H275</f>
        <v>0</v>
      </c>
      <c r="I51" s="122">
        <f>+[9]OTCHET!I275</f>
        <v>0</v>
      </c>
      <c r="J51" s="123">
        <f>+[9]OTCHET!J275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+[9]OTCHET!E296</f>
        <v>0</v>
      </c>
      <c r="F52" s="120">
        <f t="shared" si="1"/>
        <v>0</v>
      </c>
      <c r="G52" s="121">
        <f>+[9]OTCHET!G296</f>
        <v>0</v>
      </c>
      <c r="H52" s="122">
        <f>+[9]OTCHET!H296</f>
        <v>0</v>
      </c>
      <c r="I52" s="122">
        <f>+[9]OTCHET!I296</f>
        <v>0</v>
      </c>
      <c r="J52" s="123">
        <f>+[9]OTCHET!J296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[9]OTCHET!E297</f>
        <v>0</v>
      </c>
      <c r="F53" s="267">
        <f t="shared" si="1"/>
        <v>0</v>
      </c>
      <c r="G53" s="268">
        <f>[9]OTCHET!G297</f>
        <v>0</v>
      </c>
      <c r="H53" s="269">
        <f>[9]OTCHET!H297</f>
        <v>0</v>
      </c>
      <c r="I53" s="269">
        <f>[9]OTCHET!I297</f>
        <v>0</v>
      </c>
      <c r="J53" s="270">
        <f>[9]OTCHET!J297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[9]OTCHET!E299</f>
        <v>0</v>
      </c>
      <c r="F54" s="275">
        <f t="shared" si="1"/>
        <v>0</v>
      </c>
      <c r="G54" s="276">
        <f>[9]OTCHET!G299</f>
        <v>0</v>
      </c>
      <c r="H54" s="277">
        <f>[9]OTCHET!H299</f>
        <v>0</v>
      </c>
      <c r="I54" s="277">
        <f>[9]OTCHET!I299</f>
        <v>0</v>
      </c>
      <c r="J54" s="278">
        <f>[9]OTCHET!J299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+[9]OTCHET!E300</f>
        <v>0</v>
      </c>
      <c r="F55" s="284">
        <f t="shared" si="1"/>
        <v>0</v>
      </c>
      <c r="G55" s="285">
        <f>+[9]OTCHET!G300</f>
        <v>0</v>
      </c>
      <c r="H55" s="286">
        <f>+[9]OTCHET!H300</f>
        <v>0</v>
      </c>
      <c r="I55" s="286">
        <f>+[9]OTCHET!I300</f>
        <v>0</v>
      </c>
      <c r="J55" s="287">
        <f>+[9]OTCHET!J300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2014767</v>
      </c>
      <c r="G56" s="294">
        <f t="shared" si="5"/>
        <v>2014767</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+[9]OTCHET!E364+[9]OTCHET!E378+[9]OTCHET!E391</f>
        <v>0</v>
      </c>
      <c r="F57" s="299">
        <f t="shared" si="1"/>
        <v>0</v>
      </c>
      <c r="G57" s="300">
        <f>+[9]OTCHET!G364+[9]OTCHET!G378+[9]OTCHET!G391</f>
        <v>0</v>
      </c>
      <c r="H57" s="301">
        <f>+[9]OTCHET!H364+[9]OTCHET!H378+[9]OTCHET!H391</f>
        <v>0</v>
      </c>
      <c r="I57" s="301">
        <f>+[9]OTCHET!I364+[9]OTCHET!I378+[9]OTCHET!I391</f>
        <v>0</v>
      </c>
      <c r="J57" s="302">
        <f>+[9]OTCHET!J364+[9]OTCHET!J378+[9]OTCHET!J391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+[9]OTCHET!E386+[9]OTCHET!E394+[9]OTCHET!E399+[9]OTCHET!E402+[9]OTCHET!E405+[9]OTCHET!E408+[9]OTCHET!E409+[9]OTCHET!E412+[9]OTCHET!E425+[9]OTCHET!E426+[9]OTCHET!E427+[9]OTCHET!E428+[9]OTCHET!E429</f>
        <v>0</v>
      </c>
      <c r="F58" s="304">
        <f t="shared" si="1"/>
        <v>2014767</v>
      </c>
      <c r="G58" s="305">
        <f>+[9]OTCHET!G386+[9]OTCHET!G394+[9]OTCHET!G399+[9]OTCHET!G402+[9]OTCHET!G405+[9]OTCHET!G408+[9]OTCHET!G409+[9]OTCHET!G412+[9]OTCHET!G425+[9]OTCHET!G426+[9]OTCHET!G427+[9]OTCHET!G428+[9]OTCHET!G429</f>
        <v>2014767</v>
      </c>
      <c r="H58" s="306">
        <f>+[9]OTCHET!H386+[9]OTCHET!H394+[9]OTCHET!H399+[9]OTCHET!H402+[9]OTCHET!H405+[9]OTCHET!H408+[9]OTCHET!H409+[9]OTCHET!H412+[9]OTCHET!H425+[9]OTCHET!H426+[9]OTCHET!H427+[9]OTCHET!H428+[9]OTCHET!H429</f>
        <v>0</v>
      </c>
      <c r="I58" s="306">
        <f>+[9]OTCHET!I386+[9]OTCHET!I394+[9]OTCHET!I399+[9]OTCHET!I402+[9]OTCHET!I405+[9]OTCHET!I408+[9]OTCHET!I409+[9]OTCHET!I412+[9]OTCHET!I425+[9]OTCHET!I426+[9]OTCHET!I427+[9]OTCHET!I428+[9]OTCHET!I429</f>
        <v>0</v>
      </c>
      <c r="J58" s="307">
        <f>+[9]OTCHET!J386+[9]OTCHET!J394+[9]OTCHET!J399+[9]OTCHET!J402+[9]OTCHET!J405+[9]OTCHET!J408+[9]OTCHET!J409+[9]OTCHET!J412+[9]OTCHET!J425+[9]OTCHET!J426+[9]OTCHET!J427+[9]OTCHET!J428+[9]OTCHET!J429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+[9]OTCHET!E425+[9]OTCHET!E426+[9]OTCHET!E427+[9]OTCHET!E428+[9]OTCHET!E429</f>
        <v>0</v>
      </c>
      <c r="F59" s="309">
        <f t="shared" si="1"/>
        <v>0</v>
      </c>
      <c r="G59" s="310">
        <f>+[9]OTCHET!G425+[9]OTCHET!G426+[9]OTCHET!G427+[9]OTCHET!G428+[9]OTCHET!G429</f>
        <v>0</v>
      </c>
      <c r="H59" s="311">
        <f>+[9]OTCHET!H425+[9]OTCHET!H426+[9]OTCHET!H427+[9]OTCHET!H428+[9]OTCHET!H429</f>
        <v>0</v>
      </c>
      <c r="I59" s="311">
        <f>+[9]OTCHET!I425+[9]OTCHET!I426+[9]OTCHET!I427+[9]OTCHET!I428+[9]OTCHET!I429</f>
        <v>0</v>
      </c>
      <c r="J59" s="312">
        <f>+[9]OTCHET!J425+[9]OTCHET!J426+[9]OTCHET!J427+[9]OTCHET!J428+[9]OTCHET!J429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[9]OTCHET!E408</f>
        <v>0</v>
      </c>
      <c r="F60" s="316">
        <f t="shared" si="1"/>
        <v>0</v>
      </c>
      <c r="G60" s="317">
        <f>[9]OTCHET!G408</f>
        <v>0</v>
      </c>
      <c r="H60" s="318">
        <f>[9]OTCHET!H408</f>
        <v>0</v>
      </c>
      <c r="I60" s="318">
        <f>[9]OTCHET!I408</f>
        <v>0</v>
      </c>
      <c r="J60" s="319">
        <f>[9]OTCHET!J408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[9]OTCHET!E415</f>
        <v>0</v>
      </c>
      <c r="F62" s="199">
        <f t="shared" si="1"/>
        <v>0</v>
      </c>
      <c r="G62" s="200">
        <f>[9]OTCHET!G415</f>
        <v>0</v>
      </c>
      <c r="H62" s="201">
        <f>[9]OTCHET!H415</f>
        <v>0</v>
      </c>
      <c r="I62" s="201">
        <f>[9]OTCHET!I415</f>
        <v>0</v>
      </c>
      <c r="J62" s="202">
        <f>[9]OTCHET!J415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+[9]OTCHET!E252</f>
        <v>0</v>
      </c>
      <c r="F63" s="328">
        <f t="shared" si="1"/>
        <v>0</v>
      </c>
      <c r="G63" s="329">
        <f>+[9]OTCHET!G252</f>
        <v>0</v>
      </c>
      <c r="H63" s="330">
        <f>+[9]OTCHET!H252</f>
        <v>0</v>
      </c>
      <c r="I63" s="330">
        <f>+[9]OTCHET!I252</f>
        <v>0</v>
      </c>
      <c r="J63" s="331">
        <f>+[9]OTCHET!J252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2014767</v>
      </c>
      <c r="G64" s="337">
        <f t="shared" si="6"/>
        <v>2014767</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-2014767</v>
      </c>
      <c r="G66" s="349">
        <f t="shared" ref="G66:L66" si="8">SUM(+G68+G76+G77+G84+G85+G86+G89+G90+G91+G92+G93+G94+G95)</f>
        <v>-2014767</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+[9]OTCHET!E485+[9]OTCHET!E486+[9]OTCHET!E489+[9]OTCHET!E490+[9]OTCHET!E493+[9]OTCHET!E494+[9]OTCHET!E498</f>
        <v>0</v>
      </c>
      <c r="F69" s="367">
        <f t="shared" si="1"/>
        <v>0</v>
      </c>
      <c r="G69" s="368">
        <f>+[9]OTCHET!G485+[9]OTCHET!G486+[9]OTCHET!G489+[9]OTCHET!G490+[9]OTCHET!G493+[9]OTCHET!G494+[9]OTCHET!G498</f>
        <v>0</v>
      </c>
      <c r="H69" s="369">
        <f>+[9]OTCHET!H485+[9]OTCHET!H486+[9]OTCHET!H489+[9]OTCHET!H490+[9]OTCHET!H493+[9]OTCHET!H494+[9]OTCHET!H498</f>
        <v>0</v>
      </c>
      <c r="I69" s="369">
        <f>+[9]OTCHET!I485+[9]OTCHET!I486+[9]OTCHET!I489+[9]OTCHET!I490+[9]OTCHET!I493+[9]OTCHET!I494+[9]OTCHET!I498</f>
        <v>0</v>
      </c>
      <c r="J69" s="370">
        <f>+[9]OTCHET!J485+[9]OTCHET!J486+[9]OTCHET!J489+[9]OTCHET!J490+[9]OTCHET!J493+[9]OTCHET!J494+[9]OTCHET!J498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+[9]OTCHET!E487+[9]OTCHET!E488+[9]OTCHET!E491+[9]OTCHET!E492+[9]OTCHET!E495+[9]OTCHET!E496+[9]OTCHET!E497+[9]OTCHET!E499</f>
        <v>0</v>
      </c>
      <c r="F70" s="375">
        <f t="shared" si="1"/>
        <v>0</v>
      </c>
      <c r="G70" s="376">
        <f>+[9]OTCHET!G487+[9]OTCHET!G488+[9]OTCHET!G491+[9]OTCHET!G492+[9]OTCHET!G495+[9]OTCHET!G496+[9]OTCHET!G497+[9]OTCHET!G499</f>
        <v>0</v>
      </c>
      <c r="H70" s="377">
        <f>+[9]OTCHET!H487+[9]OTCHET!H488+[9]OTCHET!H491+[9]OTCHET!H492+[9]OTCHET!H495+[9]OTCHET!H496+[9]OTCHET!H497+[9]OTCHET!H499</f>
        <v>0</v>
      </c>
      <c r="I70" s="377">
        <f>+[9]OTCHET!I487+[9]OTCHET!I488+[9]OTCHET!I491+[9]OTCHET!I492+[9]OTCHET!I495+[9]OTCHET!I496+[9]OTCHET!I497+[9]OTCHET!I499</f>
        <v>0</v>
      </c>
      <c r="J70" s="378">
        <f>+[9]OTCHET!J487+[9]OTCHET!J488+[9]OTCHET!J491+[9]OTCHET!J492+[9]OTCHET!J495+[9]OTCHET!J496+[9]OTCHET!J497+[9]OTCHET!J499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+[9]OTCHET!E500</f>
        <v>0</v>
      </c>
      <c r="F71" s="375">
        <f t="shared" si="1"/>
        <v>0</v>
      </c>
      <c r="G71" s="376">
        <f>+[9]OTCHET!G500</f>
        <v>0</v>
      </c>
      <c r="H71" s="377">
        <f>+[9]OTCHET!H500</f>
        <v>0</v>
      </c>
      <c r="I71" s="377">
        <f>+[9]OTCHET!I500</f>
        <v>0</v>
      </c>
      <c r="J71" s="378">
        <f>+[9]OTCHET!J500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+[9]OTCHET!E505</f>
        <v>0</v>
      </c>
      <c r="F72" s="375">
        <f t="shared" si="1"/>
        <v>0</v>
      </c>
      <c r="G72" s="376">
        <f>+[9]OTCHET!G505</f>
        <v>0</v>
      </c>
      <c r="H72" s="377">
        <f>+[9]OTCHET!H505</f>
        <v>0</v>
      </c>
      <c r="I72" s="377">
        <f>+[9]OTCHET!I505</f>
        <v>0</v>
      </c>
      <c r="J72" s="378">
        <f>+[9]OTCHET!J505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+[9]OTCHET!E545</f>
        <v>0</v>
      </c>
      <c r="F73" s="375">
        <f t="shared" si="1"/>
        <v>0</v>
      </c>
      <c r="G73" s="376">
        <f>+[9]OTCHET!G545</f>
        <v>0</v>
      </c>
      <c r="H73" s="377">
        <f>+[9]OTCHET!H545</f>
        <v>0</v>
      </c>
      <c r="I73" s="377">
        <f>+[9]OTCHET!I545</f>
        <v>0</v>
      </c>
      <c r="J73" s="378">
        <f>+[9]OTCHET!J545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+[9]OTCHET!E584+[9]OTCHET!E585</f>
        <v>0</v>
      </c>
      <c r="F74" s="375">
        <f t="shared" si="1"/>
        <v>0</v>
      </c>
      <c r="G74" s="376">
        <f>+[9]OTCHET!G584+[9]OTCHET!G585</f>
        <v>0</v>
      </c>
      <c r="H74" s="377">
        <f>+[9]OTCHET!H584+[9]OTCHET!H585</f>
        <v>0</v>
      </c>
      <c r="I74" s="377">
        <f>+[9]OTCHET!I584+[9]OTCHET!I585</f>
        <v>0</v>
      </c>
      <c r="J74" s="378">
        <f>+[9]OTCHET!J584+[9]OTCHET!J585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+[9]OTCHET!E586+[9]OTCHET!E587+[9]OTCHET!E588</f>
        <v>0</v>
      </c>
      <c r="F75" s="382">
        <f t="shared" si="1"/>
        <v>0</v>
      </c>
      <c r="G75" s="383">
        <f>+[9]OTCHET!G586+[9]OTCHET!G587+[9]OTCHET!G588</f>
        <v>0</v>
      </c>
      <c r="H75" s="384">
        <f>+[9]OTCHET!H586+[9]OTCHET!H587+[9]OTCHET!H588</f>
        <v>0</v>
      </c>
      <c r="I75" s="384">
        <f>+[9]OTCHET!I586+[9]OTCHET!I587+[9]OTCHET!I588</f>
        <v>0</v>
      </c>
      <c r="J75" s="385">
        <f>+[9]OTCHET!J586+[9]OTCHET!J587+[9]OTCHET!J588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[9]OTCHET!E464</f>
        <v>0</v>
      </c>
      <c r="F76" s="299">
        <f t="shared" si="1"/>
        <v>0</v>
      </c>
      <c r="G76" s="300">
        <f>[9]OTCHET!G464</f>
        <v>0</v>
      </c>
      <c r="H76" s="301">
        <f>[9]OTCHET!H464</f>
        <v>0</v>
      </c>
      <c r="I76" s="301">
        <f>[9]OTCHET!I464</f>
        <v>0</v>
      </c>
      <c r="J76" s="302">
        <f>[9]OTCHET!J464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+[9]OTCHET!E469+[9]OTCHET!E472</f>
        <v>0</v>
      </c>
      <c r="F78" s="367">
        <f t="shared" si="1"/>
        <v>0</v>
      </c>
      <c r="G78" s="368">
        <f>+[9]OTCHET!G469+[9]OTCHET!G472</f>
        <v>0</v>
      </c>
      <c r="H78" s="369">
        <f>+[9]OTCHET!H469+[9]OTCHET!H472</f>
        <v>0</v>
      </c>
      <c r="I78" s="369">
        <f>+[9]OTCHET!I469+[9]OTCHET!I472</f>
        <v>0</v>
      </c>
      <c r="J78" s="370">
        <f>+[9]OTCHET!J469+[9]OTCHET!J472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+[9]OTCHET!E470+[9]OTCHET!E473</f>
        <v>0</v>
      </c>
      <c r="F79" s="375">
        <f t="shared" si="1"/>
        <v>0</v>
      </c>
      <c r="G79" s="376">
        <f>+[9]OTCHET!G470+[9]OTCHET!G473</f>
        <v>0</v>
      </c>
      <c r="H79" s="377">
        <f>+[9]OTCHET!H470+[9]OTCHET!H473</f>
        <v>0</v>
      </c>
      <c r="I79" s="377">
        <f>+[9]OTCHET!I470+[9]OTCHET!I473</f>
        <v>0</v>
      </c>
      <c r="J79" s="378">
        <f>+[9]OTCHET!J470+[9]OTCHET!J473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[9]OTCHET!E474</f>
        <v>0</v>
      </c>
      <c r="F80" s="375">
        <f t="shared" si="1"/>
        <v>0</v>
      </c>
      <c r="G80" s="376">
        <f>[9]OTCHET!G474</f>
        <v>0</v>
      </c>
      <c r="H80" s="377">
        <f>[9]OTCHET!H474</f>
        <v>0</v>
      </c>
      <c r="I80" s="377">
        <f>[9]OTCHET!I474</f>
        <v>0</v>
      </c>
      <c r="J80" s="378">
        <f>[9]OTCHET!J474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+[9]OTCHET!E482</f>
        <v>0</v>
      </c>
      <c r="F82" s="375">
        <f t="shared" si="1"/>
        <v>0</v>
      </c>
      <c r="G82" s="376">
        <f>+[9]OTCHET!G482</f>
        <v>0</v>
      </c>
      <c r="H82" s="377">
        <f>+[9]OTCHET!H482</f>
        <v>0</v>
      </c>
      <c r="I82" s="377">
        <f>+[9]OTCHET!I482</f>
        <v>0</v>
      </c>
      <c r="J82" s="378">
        <f>+[9]OTCHET!J482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+[9]OTCHET!E483</f>
        <v>0</v>
      </c>
      <c r="F83" s="382">
        <f t="shared" si="1"/>
        <v>0</v>
      </c>
      <c r="G83" s="383">
        <f>+[9]OTCHET!G483</f>
        <v>0</v>
      </c>
      <c r="H83" s="384">
        <f>+[9]OTCHET!H483</f>
        <v>0</v>
      </c>
      <c r="I83" s="384">
        <f>+[9]OTCHET!I483</f>
        <v>0</v>
      </c>
      <c r="J83" s="385">
        <f>+[9]OTCHET!J483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[9]OTCHET!E538</f>
        <v>0</v>
      </c>
      <c r="F84" s="299">
        <f t="shared" si="1"/>
        <v>0</v>
      </c>
      <c r="G84" s="300">
        <f>[9]OTCHET!G538</f>
        <v>0</v>
      </c>
      <c r="H84" s="301">
        <f>[9]OTCHET!H538</f>
        <v>0</v>
      </c>
      <c r="I84" s="301">
        <f>[9]OTCHET!I538</f>
        <v>0</v>
      </c>
      <c r="J84" s="302">
        <f>[9]OTCHET!J538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[9]OTCHET!E539</f>
        <v>0</v>
      </c>
      <c r="F85" s="304">
        <f t="shared" si="1"/>
        <v>0</v>
      </c>
      <c r="G85" s="305">
        <f>[9]OTCHET!G539</f>
        <v>0</v>
      </c>
      <c r="H85" s="306">
        <f>[9]OTCHET!H539</f>
        <v>0</v>
      </c>
      <c r="I85" s="306">
        <f>[9]OTCHET!I539</f>
        <v>0</v>
      </c>
      <c r="J85" s="307">
        <f>[9]OTCHET!J539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-2014767</v>
      </c>
      <c r="G86" s="310">
        <f t="shared" ref="G86:M86" si="11">+G87+G88</f>
        <v>-2014767</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+[9]OTCHET!E506+[9]OTCHET!E515+[9]OTCHET!E519+[9]OTCHET!E546</f>
        <v>0</v>
      </c>
      <c r="F87" s="367">
        <f t="shared" si="1"/>
        <v>0</v>
      </c>
      <c r="G87" s="368">
        <f>+[9]OTCHET!G506+[9]OTCHET!G515+[9]OTCHET!G519+[9]OTCHET!G546</f>
        <v>0</v>
      </c>
      <c r="H87" s="369">
        <f>+[9]OTCHET!H506+[9]OTCHET!H515+[9]OTCHET!H519+[9]OTCHET!H546</f>
        <v>0</v>
      </c>
      <c r="I87" s="369">
        <f>+[9]OTCHET!I506+[9]OTCHET!I515+[9]OTCHET!I519+[9]OTCHET!I546</f>
        <v>0</v>
      </c>
      <c r="J87" s="370">
        <f>+[9]OTCHET!J506+[9]OTCHET!J515+[9]OTCHET!J519+[9]OTCHET!J546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+[9]OTCHET!E524+[9]OTCHET!E527+[9]OTCHET!E547</f>
        <v>0</v>
      </c>
      <c r="F88" s="382">
        <f t="shared" si="1"/>
        <v>-2014767</v>
      </c>
      <c r="G88" s="383">
        <f>+[9]OTCHET!G524+[9]OTCHET!G527+[9]OTCHET!G547</f>
        <v>-2014767</v>
      </c>
      <c r="H88" s="384">
        <f>+[9]OTCHET!H524+[9]OTCHET!H527+[9]OTCHET!H547</f>
        <v>0</v>
      </c>
      <c r="I88" s="384">
        <f>+[9]OTCHET!I524+[9]OTCHET!I527+[9]OTCHET!I547</f>
        <v>0</v>
      </c>
      <c r="J88" s="385">
        <f>+[9]OTCHET!J524+[9]OTCHET!J527+[9]OTCHET!J547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[9]OTCHET!E534</f>
        <v>0</v>
      </c>
      <c r="F89" s="299">
        <f t="shared" ref="F89:F96" si="12">+G89+H89+I89+J89</f>
        <v>0</v>
      </c>
      <c r="G89" s="300">
        <f>[9]OTCHET!G534</f>
        <v>0</v>
      </c>
      <c r="H89" s="301">
        <f>[9]OTCHET!H534</f>
        <v>0</v>
      </c>
      <c r="I89" s="301">
        <f>[9]OTCHET!I534</f>
        <v>0</v>
      </c>
      <c r="J89" s="302">
        <f>[9]OTCHET!J534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+[9]OTCHET!E570+[9]OTCHET!E571+[9]OTCHET!E572+[9]OTCHET!E573+[9]OTCHET!E574+[9]OTCHET!E575</f>
        <v>0</v>
      </c>
      <c r="F90" s="304">
        <f t="shared" si="12"/>
        <v>0</v>
      </c>
      <c r="G90" s="305">
        <f>+[9]OTCHET!G570+[9]OTCHET!G571+[9]OTCHET!G572+[9]OTCHET!G573+[9]OTCHET!G574+[9]OTCHET!G575</f>
        <v>0</v>
      </c>
      <c r="H90" s="306">
        <f>+[9]OTCHET!H570+[9]OTCHET!H571+[9]OTCHET!H572+[9]OTCHET!H573+[9]OTCHET!H574+[9]OTCHET!H575</f>
        <v>0</v>
      </c>
      <c r="I90" s="306">
        <f>+[9]OTCHET!I570+[9]OTCHET!I571+[9]OTCHET!I572+[9]OTCHET!I573+[9]OTCHET!I574+[9]OTCHET!I575</f>
        <v>0</v>
      </c>
      <c r="J90" s="307">
        <f>+[9]OTCHET!J570+[9]OTCHET!J571+[9]OTCHET!J572+[9]OTCHET!J573+[9]OTCHET!J574+[9]OTCHET!J575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+[9]OTCHET!E576+[9]OTCHET!E577+[9]OTCHET!E578+[9]OTCHET!E579+[9]OTCHET!E580+[9]OTCHET!E581+[9]OTCHET!E582</f>
        <v>0</v>
      </c>
      <c r="F91" s="168">
        <f t="shared" si="12"/>
        <v>0</v>
      </c>
      <c r="G91" s="169">
        <f>+[9]OTCHET!G576+[9]OTCHET!G577+[9]OTCHET!G578+[9]OTCHET!G579+[9]OTCHET!G580+[9]OTCHET!G581+[9]OTCHET!G582</f>
        <v>0</v>
      </c>
      <c r="H91" s="170">
        <f>+[9]OTCHET!H576+[9]OTCHET!H577+[9]OTCHET!H578+[9]OTCHET!H579+[9]OTCHET!H580+[9]OTCHET!H581+[9]OTCHET!H582</f>
        <v>0</v>
      </c>
      <c r="I91" s="170">
        <f>+[9]OTCHET!I576+[9]OTCHET!I577+[9]OTCHET!I578+[9]OTCHET!I579+[9]OTCHET!I580+[9]OTCHET!I581+[9]OTCHET!I582</f>
        <v>0</v>
      </c>
      <c r="J91" s="171">
        <f>+[9]OTCHET!J576+[9]OTCHET!J577+[9]OTCHET!J578+[9]OTCHET!J579+[9]OTCHET!J580+[9]OTCHET!J581+[9]OTCHET!J582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+[9]OTCHET!E583</f>
        <v>0</v>
      </c>
      <c r="F92" s="168">
        <f t="shared" si="12"/>
        <v>0</v>
      </c>
      <c r="G92" s="169">
        <f>+[9]OTCHET!G583</f>
        <v>0</v>
      </c>
      <c r="H92" s="170">
        <f>+[9]OTCHET!H583</f>
        <v>0</v>
      </c>
      <c r="I92" s="170">
        <f>+[9]OTCHET!I583</f>
        <v>0</v>
      </c>
      <c r="J92" s="171">
        <f>+[9]OTCHET!J583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+[9]OTCHET!E590+[9]OTCHET!E591</f>
        <v>0</v>
      </c>
      <c r="F93" s="168">
        <f t="shared" si="12"/>
        <v>0</v>
      </c>
      <c r="G93" s="169">
        <f>+[9]OTCHET!G590+[9]OTCHET!G591</f>
        <v>0</v>
      </c>
      <c r="H93" s="170">
        <f>+[9]OTCHET!H590+[9]OTCHET!H591</f>
        <v>0</v>
      </c>
      <c r="I93" s="170">
        <f>+[9]OTCHET!I590+[9]OTCHET!I591</f>
        <v>0</v>
      </c>
      <c r="J93" s="171">
        <f>+[9]OTCHET!J590+[9]OTCHET!J591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+[9]OTCHET!E592+[9]OTCHET!E593</f>
        <v>0</v>
      </c>
      <c r="F94" s="168">
        <f t="shared" si="12"/>
        <v>0</v>
      </c>
      <c r="G94" s="169">
        <f>+[9]OTCHET!G592+[9]OTCHET!G593</f>
        <v>0</v>
      </c>
      <c r="H94" s="170">
        <f>+[9]OTCHET!H592+[9]OTCHET!H593</f>
        <v>0</v>
      </c>
      <c r="I94" s="170">
        <f>+[9]OTCHET!I592+[9]OTCHET!I593</f>
        <v>0</v>
      </c>
      <c r="J94" s="171">
        <f>+[9]OTCHET!J592+[9]OTCHET!J593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[9]OTCHET!E594</f>
        <v>0</v>
      </c>
      <c r="F95" s="120">
        <f t="shared" si="12"/>
        <v>0</v>
      </c>
      <c r="G95" s="121">
        <f>[9]OTCHET!G594</f>
        <v>0</v>
      </c>
      <c r="H95" s="122">
        <f>[9]OTCHET!H594</f>
        <v>0</v>
      </c>
      <c r="I95" s="122">
        <f>[9]OTCHET!I594</f>
        <v>0</v>
      </c>
      <c r="J95" s="123">
        <f>[9]OTCHET!J594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+[9]OTCHET!E597</f>
        <v>0</v>
      </c>
      <c r="F96" s="396">
        <f t="shared" si="12"/>
        <v>0</v>
      </c>
      <c r="G96" s="397">
        <f>+[9]OTCHET!G597</f>
        <v>0</v>
      </c>
      <c r="H96" s="398">
        <f>+[9]OTCHET!H597</f>
        <v>0</v>
      </c>
      <c r="I96" s="398">
        <f>+[9]OTCHET!I597</f>
        <v>0</v>
      </c>
      <c r="J96" s="399">
        <f>+[9]OTCHET!J597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+[9]OTCHET!H608</f>
        <v>0</v>
      </c>
      <c r="C107" s="421"/>
      <c r="D107" s="421"/>
      <c r="E107" s="426"/>
      <c r="F107" s="19"/>
      <c r="G107" s="427">
        <f>+[9]OTCHET!E608</f>
        <v>0</v>
      </c>
      <c r="H107" s="427">
        <f>+[9]OTCHET!F608</f>
        <v>0</v>
      </c>
      <c r="I107" s="428"/>
      <c r="J107" s="429" t="str">
        <f>+[9]OTCHET!B608</f>
        <v>31.08.2024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04" priority="21" stopIfTrue="1" operator="notEqual">
      <formula>0</formula>
    </cfRule>
  </conditionalFormatting>
  <conditionalFormatting sqref="E105:J105">
    <cfRule type="cellIs" dxfId="103" priority="20" stopIfTrue="1" operator="notEqual">
      <formula>0</formula>
    </cfRule>
  </conditionalFormatting>
  <conditionalFormatting sqref="G107:H107 B107">
    <cfRule type="cellIs" dxfId="102" priority="19" stopIfTrue="1" operator="equal">
      <formula>0</formula>
    </cfRule>
  </conditionalFormatting>
  <conditionalFormatting sqref="I114 E110">
    <cfRule type="cellIs" dxfId="101" priority="18" stopIfTrue="1" operator="equal">
      <formula>0</formula>
    </cfRule>
  </conditionalFormatting>
  <conditionalFormatting sqref="J107">
    <cfRule type="cellIs" dxfId="100" priority="17" stopIfTrue="1" operator="equal">
      <formula>0</formula>
    </cfRule>
  </conditionalFormatting>
  <conditionalFormatting sqref="E114:F114">
    <cfRule type="cellIs" dxfId="99" priority="16" stopIfTrue="1" operator="equal">
      <formula>0</formula>
    </cfRule>
  </conditionalFormatting>
  <conditionalFormatting sqref="F15">
    <cfRule type="cellIs" dxfId="98" priority="11" stopIfTrue="1" operator="equal">
      <formula>"Чужди средства"</formula>
    </cfRule>
    <cfRule type="cellIs" dxfId="97" priority="12" stopIfTrue="1" operator="equal">
      <formula>"СЕС - ДМП"</formula>
    </cfRule>
    <cfRule type="cellIs" dxfId="96" priority="13" stopIfTrue="1" operator="equal">
      <formula>"СЕС - РА"</formula>
    </cfRule>
    <cfRule type="cellIs" dxfId="95" priority="14" stopIfTrue="1" operator="equal">
      <formula>"СЕС - ДЕС"</formula>
    </cfRule>
    <cfRule type="cellIs" dxfId="94" priority="15" stopIfTrue="1" operator="equal">
      <formula>"СЕС - КСФ"</formula>
    </cfRule>
  </conditionalFormatting>
  <conditionalFormatting sqref="B105">
    <cfRule type="cellIs" dxfId="93" priority="10" stopIfTrue="1" operator="notEqual">
      <formula>0</formula>
    </cfRule>
  </conditionalFormatting>
  <conditionalFormatting sqref="I11:J11">
    <cfRule type="cellIs" dxfId="92" priority="6" stopIfTrue="1" operator="between">
      <formula>1000000000000</formula>
      <formula>9999999999999990</formula>
    </cfRule>
    <cfRule type="cellIs" dxfId="91" priority="7" stopIfTrue="1" operator="between">
      <formula>10000000000</formula>
      <formula>999999999999</formula>
    </cfRule>
    <cfRule type="cellIs" dxfId="90" priority="8" stopIfTrue="1" operator="between">
      <formula>1000000</formula>
      <formula>99999999</formula>
    </cfRule>
    <cfRule type="cellIs" dxfId="89" priority="9" stopIfTrue="1" operator="between">
      <formula>100</formula>
      <formula>9999</formula>
    </cfRule>
  </conditionalFormatting>
  <conditionalFormatting sqref="E15">
    <cfRule type="cellIs" dxfId="88" priority="1" stopIfTrue="1" operator="equal">
      <formula>"Чужди средства"</formula>
    </cfRule>
    <cfRule type="cellIs" dxfId="87" priority="2" stopIfTrue="1" operator="equal">
      <formula>"СЕС - ДМП"</formula>
    </cfRule>
    <cfRule type="cellIs" dxfId="86" priority="3" stopIfTrue="1" operator="equal">
      <formula>"СЕС - РА"</formula>
    </cfRule>
    <cfRule type="cellIs" dxfId="85" priority="4" stopIfTrue="1" operator="equal">
      <formula>"СЕС - ДЕС"</formula>
    </cfRule>
    <cfRule type="cellIs" dxfId="84"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88"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+[10]OTCHET!B9</f>
        <v>РИОСВ ПЛОВДИВ</v>
      </c>
      <c r="C11" s="22"/>
      <c r="D11" s="22"/>
      <c r="E11" s="23" t="s">
        <v>0</v>
      </c>
      <c r="F11" s="24">
        <f>[10]OTCHET!F9</f>
        <v>45565</v>
      </c>
      <c r="G11" s="25" t="s">
        <v>1</v>
      </c>
      <c r="H11" s="26">
        <f>+[10]OTCHET!H9</f>
        <v>471013</v>
      </c>
      <c r="I11" s="448">
        <f>+[10]OTCHET!I9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+[10]OTCHET!B12</f>
        <v>Министерство на околната среда и водите</v>
      </c>
      <c r="C13" s="31"/>
      <c r="D13" s="31"/>
      <c r="E13" s="35" t="str">
        <f>+[10]OTCHET!E12</f>
        <v>код по ЕБК:</v>
      </c>
      <c r="F13" s="36" t="str">
        <f>+[10]OTCHET!F12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+[10]OTCHET!E15</f>
        <v>33</v>
      </c>
      <c r="F15" s="41" t="str">
        <f>[10]OTCHET!F15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[10]OTCHET!E22+[10]OTCHET!E28+[10]OTCHET!E33+[10]OTCHET!E39+[10]OTCHET!E47+[10]OTCHET!E52+[10]OTCHET!E58+[10]OTCHET!E61+[10]OTCHET!E64+[10]OTCHET!E65+[10]OTCHET!E72+[10]OTCHET!E73</f>
        <v>0</v>
      </c>
      <c r="F23" s="111">
        <f t="shared" ref="F23:F88" si="1">+G23+H23+I23+J23</f>
        <v>0</v>
      </c>
      <c r="G23" s="112">
        <f>[10]OTCHET!G22+[10]OTCHET!G28+[10]OTCHET!G33+[10]OTCHET!G39+[10]OTCHET!G47+[10]OTCHET!G52+[10]OTCHET!G58+[10]OTCHET!G61+[10]OTCHET!G64+[10]OTCHET!G65+[10]OTCHET!G72+[10]OTCHET!G73</f>
        <v>0</v>
      </c>
      <c r="H23" s="113">
        <f>[10]OTCHET!H22+[10]OTCHET!H28+[10]OTCHET!H33+[10]OTCHET!H39+[10]OTCHET!H47+[10]OTCHET!H52+[10]OTCHET!H58+[10]OTCHET!H61+[10]OTCHET!H64+[10]OTCHET!H65+[10]OTCHET!H72+[10]OTCHET!H73</f>
        <v>0</v>
      </c>
      <c r="I23" s="113">
        <f>[10]OTCHET!I22+[10]OTCHET!I28+[10]OTCHET!I33+[10]OTCHET!I39+[10]OTCHET!I47+[10]OTCHET!I52+[10]OTCHET!I58+[10]OTCHET!I61+[10]OTCHET!I64+[10]OTCHET!I65+[10]OTCHET!I72+[10]OTCHET!I73</f>
        <v>0</v>
      </c>
      <c r="J23" s="114">
        <f>[10]OTCHET!J22+[10]OTCHET!J28+[10]OTCHET!J33+[10]OTCHET!J39+[10]OTCHET!J47+[10]OTCHET!J52+[10]OTCHET!J58+[10]OTCHET!J61+[10]OTCHET!J64+[10]OTCHET!J65+[10]OTCHET!J72+[10]OTCHET!J73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[10]OTCHET!E74</f>
        <v>0</v>
      </c>
      <c r="F26" s="133">
        <f t="shared" si="1"/>
        <v>0</v>
      </c>
      <c r="G26" s="134">
        <f>[10]OTCHET!G74</f>
        <v>0</v>
      </c>
      <c r="H26" s="135">
        <f>[10]OTCHET!H74</f>
        <v>0</v>
      </c>
      <c r="I26" s="135">
        <f>[10]OTCHET!I74</f>
        <v>0</v>
      </c>
      <c r="J26" s="136">
        <f>[10]OTCHET!J74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[10]OTCHET!E75</f>
        <v>0</v>
      </c>
      <c r="F27" s="140">
        <f t="shared" si="1"/>
        <v>0</v>
      </c>
      <c r="G27" s="141">
        <f>[10]OTCHET!G75</f>
        <v>0</v>
      </c>
      <c r="H27" s="142">
        <f>[10]OTCHET!H75</f>
        <v>0</v>
      </c>
      <c r="I27" s="142">
        <f>[10]OTCHET!I75</f>
        <v>0</v>
      </c>
      <c r="J27" s="143">
        <f>[10]OTCHET!J75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[10]OTCHET!E77</f>
        <v>0</v>
      </c>
      <c r="F28" s="148">
        <f t="shared" si="1"/>
        <v>0</v>
      </c>
      <c r="G28" s="149">
        <f>[10]OTCHET!G77</f>
        <v>0</v>
      </c>
      <c r="H28" s="150">
        <f>[10]OTCHET!H77</f>
        <v>0</v>
      </c>
      <c r="I28" s="150">
        <f>[10]OTCHET!I77</f>
        <v>0</v>
      </c>
      <c r="J28" s="151">
        <f>[10]OTCHET!J77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+[10]OTCHET!E78+[10]OTCHET!E79</f>
        <v>0</v>
      </c>
      <c r="F29" s="156">
        <f t="shared" si="1"/>
        <v>0</v>
      </c>
      <c r="G29" s="157">
        <f>+[10]OTCHET!G78+[10]OTCHET!G79</f>
        <v>0</v>
      </c>
      <c r="H29" s="158">
        <f>+[10]OTCHET!H78+[10]OTCHET!H79</f>
        <v>0</v>
      </c>
      <c r="I29" s="158">
        <f>+[10]OTCHET!I78+[10]OTCHET!I79</f>
        <v>0</v>
      </c>
      <c r="J29" s="159">
        <f>+[10]OTCHET!J78+[10]OTCHET!J79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[10]OTCHET!E90+[10]OTCHET!E93+[10]OTCHET!E94</f>
        <v>0</v>
      </c>
      <c r="F30" s="162">
        <f t="shared" si="1"/>
        <v>0</v>
      </c>
      <c r="G30" s="163">
        <f>[10]OTCHET!G90+[10]OTCHET!G93+[10]OTCHET!G94</f>
        <v>0</v>
      </c>
      <c r="H30" s="164">
        <f>[10]OTCHET!H90+[10]OTCHET!H93+[10]OTCHET!H94</f>
        <v>0</v>
      </c>
      <c r="I30" s="164">
        <f>[10]OTCHET!I90+[10]OTCHET!I93+[10]OTCHET!I94</f>
        <v>0</v>
      </c>
      <c r="J30" s="165">
        <f>[10]OTCHET!J90+[10]OTCHET!J93+[10]OTCHET!J94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[10]OTCHET!E106</f>
        <v>0</v>
      </c>
      <c r="F31" s="168">
        <f t="shared" si="1"/>
        <v>0</v>
      </c>
      <c r="G31" s="169">
        <f>[10]OTCHET!G106</f>
        <v>0</v>
      </c>
      <c r="H31" s="170">
        <f>[10]OTCHET!H106</f>
        <v>0</v>
      </c>
      <c r="I31" s="170">
        <f>[10]OTCHET!I106</f>
        <v>0</v>
      </c>
      <c r="J31" s="171">
        <f>[10]OTCHET!J106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[10]OTCHET!E110+[10]OTCHET!E119+[10]OTCHET!E135+[10]OTCHET!E136</f>
        <v>0</v>
      </c>
      <c r="F32" s="168">
        <f t="shared" si="1"/>
        <v>0</v>
      </c>
      <c r="G32" s="169">
        <f>[10]OTCHET!G110+[10]OTCHET!G119+[10]OTCHET!G135+[10]OTCHET!G136</f>
        <v>0</v>
      </c>
      <c r="H32" s="170">
        <f>[10]OTCHET!H110+[10]OTCHET!H119+[10]OTCHET!H135+[10]OTCHET!H136</f>
        <v>0</v>
      </c>
      <c r="I32" s="170">
        <f>[10]OTCHET!I110+[10]OTCHET!I119+[10]OTCHET!I135+[10]OTCHET!I136</f>
        <v>0</v>
      </c>
      <c r="J32" s="171">
        <f>[10]OTCHET!J110+[10]OTCHET!J119+[10]OTCHET!J135+[10]OTCHET!J136</f>
        <v>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[10]OTCHET!E123</f>
        <v>0</v>
      </c>
      <c r="F33" s="120">
        <f t="shared" si="1"/>
        <v>0</v>
      </c>
      <c r="G33" s="121">
        <f>[10]OTCHET!G123</f>
        <v>0</v>
      </c>
      <c r="H33" s="122">
        <f>[10]OTCHET!H123</f>
        <v>0</v>
      </c>
      <c r="I33" s="122">
        <f>[10]OTCHET!I123</f>
        <v>0</v>
      </c>
      <c r="J33" s="123">
        <f>[10]OTCHET!J123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+[10]OTCHET!E137</f>
        <v>0</v>
      </c>
      <c r="F36" s="191">
        <f t="shared" si="1"/>
        <v>0</v>
      </c>
      <c r="G36" s="192">
        <f>+[10]OTCHET!G137</f>
        <v>0</v>
      </c>
      <c r="H36" s="193">
        <f>+[10]OTCHET!H137</f>
        <v>0</v>
      </c>
      <c r="I36" s="193">
        <f>+[10]OTCHET!I137</f>
        <v>0</v>
      </c>
      <c r="J36" s="194">
        <f>+[10]OTCHET!J137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[10]OTCHET!E140+[10]OTCHET!E149+[10]OTCHET!E158</f>
        <v>0</v>
      </c>
      <c r="F37" s="199">
        <f t="shared" si="1"/>
        <v>0</v>
      </c>
      <c r="G37" s="200">
        <f>[10]OTCHET!G140+[10]OTCHET!G149+[10]OTCHET!G158</f>
        <v>0</v>
      </c>
      <c r="H37" s="201">
        <f>[10]OTCHET!H140+[10]OTCHET!H149+[10]OTCHET!H158</f>
        <v>0</v>
      </c>
      <c r="I37" s="201">
        <f>[10]OTCHET!I140+[10]OTCHET!I149+[10]OTCHET!I158</f>
        <v>0</v>
      </c>
      <c r="J37" s="202">
        <f>[10]OTCHET!J140+[10]OTCHET!J149+[10]OTCHET!J158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[10]OTCHET!E187</f>
        <v>0</v>
      </c>
      <c r="F40" s="229">
        <f t="shared" si="1"/>
        <v>0</v>
      </c>
      <c r="G40" s="230">
        <f>[10]OTCHET!G187</f>
        <v>0</v>
      </c>
      <c r="H40" s="231">
        <f>[10]OTCHET!H187</f>
        <v>0</v>
      </c>
      <c r="I40" s="231">
        <f>[10]OTCHET!I187</f>
        <v>0</v>
      </c>
      <c r="J40" s="232">
        <f>[10]OTCHET!J187</f>
        <v>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[10]OTCHET!E190</f>
        <v>0</v>
      </c>
      <c r="F41" s="237">
        <f t="shared" si="1"/>
        <v>0</v>
      </c>
      <c r="G41" s="238">
        <f>[10]OTCHET!G190</f>
        <v>0</v>
      </c>
      <c r="H41" s="239">
        <f>[10]OTCHET!H190</f>
        <v>0</v>
      </c>
      <c r="I41" s="239">
        <f>[10]OTCHET!I190</f>
        <v>0</v>
      </c>
      <c r="J41" s="240">
        <f>[10]OTCHET!J190</f>
        <v>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+[10]OTCHET!E196+[10]OTCHET!E204</f>
        <v>0</v>
      </c>
      <c r="F42" s="244">
        <f t="shared" si="1"/>
        <v>0</v>
      </c>
      <c r="G42" s="245">
        <f>+[10]OTCHET!G196+[10]OTCHET!G204</f>
        <v>0</v>
      </c>
      <c r="H42" s="246">
        <f>+[10]OTCHET!H196+[10]OTCHET!H204</f>
        <v>0</v>
      </c>
      <c r="I42" s="246">
        <f>+[10]OTCHET!I196+[10]OTCHET!I204</f>
        <v>0</v>
      </c>
      <c r="J42" s="247">
        <f>+[10]OTCHET!J196+[10]OTCHET!J204</f>
        <v>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+[10]OTCHET!E205+[10]OTCHET!E223+[10]OTCHET!E274</f>
        <v>0</v>
      </c>
      <c r="F43" s="250">
        <f t="shared" si="1"/>
        <v>0</v>
      </c>
      <c r="G43" s="251">
        <f>+[10]OTCHET!G205+[10]OTCHET!G223+[10]OTCHET!G274</f>
        <v>0</v>
      </c>
      <c r="H43" s="252">
        <f>+[10]OTCHET!H205+[10]OTCHET!H223+[10]OTCHET!H274</f>
        <v>0</v>
      </c>
      <c r="I43" s="252">
        <f>+[10]OTCHET!I205+[10]OTCHET!I223+[10]OTCHET!I274</f>
        <v>0</v>
      </c>
      <c r="J43" s="253">
        <f>+[10]OTCHET!J205+[10]OTCHET!J223+[10]OTCHET!J274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+[10]OTCHET!E227+[10]OTCHET!E233+[10]OTCHET!E236+[10]OTCHET!E237+[10]OTCHET!E238+[10]OTCHET!E239+[10]OTCHET!E243</f>
        <v>0</v>
      </c>
      <c r="F44" s="120">
        <f t="shared" si="1"/>
        <v>0</v>
      </c>
      <c r="G44" s="121">
        <f>+[10]OTCHET!G227+[10]OTCHET!G233+[10]OTCHET!G236+[10]OTCHET!G237+[10]OTCHET!G238+[10]OTCHET!G239+[10]OTCHET!G243</f>
        <v>0</v>
      </c>
      <c r="H44" s="122">
        <f>+[10]OTCHET!H227+[10]OTCHET!H233+[10]OTCHET!H236+[10]OTCHET!H237+[10]OTCHET!H238+[10]OTCHET!H239+[10]OTCHET!H243</f>
        <v>0</v>
      </c>
      <c r="I44" s="122">
        <f>+[10]OTCHET!I227+[10]OTCHET!I233+[10]OTCHET!I236+[10]OTCHET!I237+[10]OTCHET!I238+[10]OTCHET!I239+[10]OTCHET!I243</f>
        <v>0</v>
      </c>
      <c r="J44" s="123">
        <f>+[10]OTCHET!J227+[10]OTCHET!J233+[10]OTCHET!J236+[10]OTCHET!J237+[10]OTCHET!J238+[10]OTCHET!J239+[10]OTCHET!J243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+[10]OTCHET!E236+[10]OTCHET!E237+[10]OTCHET!E238+[10]OTCHET!E239+[10]OTCHET!E246+[10]OTCHET!E247+[10]OTCHET!E251</f>
        <v>0</v>
      </c>
      <c r="F45" s="256">
        <f t="shared" si="1"/>
        <v>0</v>
      </c>
      <c r="G45" s="257">
        <f>+[10]OTCHET!G236+[10]OTCHET!G237+[10]OTCHET!G238+[10]OTCHET!G239+[10]OTCHET!G246+[10]OTCHET!G247+[10]OTCHET!G251</f>
        <v>0</v>
      </c>
      <c r="H45" s="258">
        <f>+[10]OTCHET!H236+[10]OTCHET!H237+[10]OTCHET!H238+[10]OTCHET!H239+[10]OTCHET!H246+[10]OTCHET!H247+[10]OTCHET!H251</f>
        <v>0</v>
      </c>
      <c r="I45" s="259">
        <f>+[10]OTCHET!I236+[10]OTCHET!I237+[10]OTCHET!I238+[10]OTCHET!I239+[10]OTCHET!I246+[10]OTCHET!I247+[10]OTCHET!I251</f>
        <v>0</v>
      </c>
      <c r="J45" s="260">
        <f>+[10]OTCHET!J236+[10]OTCHET!J237+[10]OTCHET!J238+[10]OTCHET!J239+[10]OTCHET!J246+[10]OTCHET!J247+[10]OTCHET!J251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+[10]OTCHET!E258+[10]OTCHET!E259+[10]OTCHET!E260+[10]OTCHET!E261</f>
        <v>0</v>
      </c>
      <c r="F46" s="250">
        <f t="shared" si="1"/>
        <v>0</v>
      </c>
      <c r="G46" s="251">
        <f>+[10]OTCHET!G258+[10]OTCHET!G259+[10]OTCHET!G260+[10]OTCHET!G261</f>
        <v>0</v>
      </c>
      <c r="H46" s="252">
        <f>+[10]OTCHET!H258+[10]OTCHET!H259+[10]OTCHET!H260+[10]OTCHET!H261</f>
        <v>0</v>
      </c>
      <c r="I46" s="252">
        <f>+[10]OTCHET!I258+[10]OTCHET!I259+[10]OTCHET!I260+[10]OTCHET!I261</f>
        <v>0</v>
      </c>
      <c r="J46" s="253">
        <f>+[10]OTCHET!J258+[10]OTCHET!J259+[10]OTCHET!J260+[10]OTCHET!J261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+[10]OTCHET!E259</f>
        <v>0</v>
      </c>
      <c r="F47" s="256">
        <f t="shared" si="1"/>
        <v>0</v>
      </c>
      <c r="G47" s="257">
        <f>+[10]OTCHET!G259</f>
        <v>0</v>
      </c>
      <c r="H47" s="258">
        <f>+[10]OTCHET!H259</f>
        <v>0</v>
      </c>
      <c r="I47" s="259">
        <f>+[10]OTCHET!I259</f>
        <v>0</v>
      </c>
      <c r="J47" s="260">
        <f>+[10]OTCHET!J259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+[10]OTCHET!E268+[10]OTCHET!E272+[10]OTCHET!E273</f>
        <v>0</v>
      </c>
      <c r="F48" s="168">
        <f t="shared" si="1"/>
        <v>0</v>
      </c>
      <c r="G48" s="163">
        <f>+[10]OTCHET!G268+[10]OTCHET!G272+[10]OTCHET!G273</f>
        <v>0</v>
      </c>
      <c r="H48" s="164">
        <f>+[10]OTCHET!H268+[10]OTCHET!H272+[10]OTCHET!H273</f>
        <v>0</v>
      </c>
      <c r="I48" s="164">
        <f>+[10]OTCHET!I268+[10]OTCHET!I272+[10]OTCHET!I273</f>
        <v>0</v>
      </c>
      <c r="J48" s="165">
        <f>+[10]OTCHET!J268+[10]OTCHET!J272+[10]OTCHET!J273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[10]OTCHET!E278+[10]OTCHET!E279+[10]OTCHET!E287+[10]OTCHET!E290</f>
        <v>0</v>
      </c>
      <c r="F49" s="168">
        <f t="shared" si="1"/>
        <v>0</v>
      </c>
      <c r="G49" s="169">
        <f>[10]OTCHET!G278+[10]OTCHET!G279+[10]OTCHET!G287+[10]OTCHET!G290</f>
        <v>0</v>
      </c>
      <c r="H49" s="170">
        <f>[10]OTCHET!H278+[10]OTCHET!H279+[10]OTCHET!H287+[10]OTCHET!H290</f>
        <v>0</v>
      </c>
      <c r="I49" s="170">
        <f>[10]OTCHET!I278+[10]OTCHET!I279+[10]OTCHET!I287+[10]OTCHET!I290</f>
        <v>0</v>
      </c>
      <c r="J49" s="171">
        <f>[10]OTCHET!J278+[10]OTCHET!J279+[10]OTCHET!J287+[10]OTCHET!J290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+[10]OTCHET!E291</f>
        <v>0</v>
      </c>
      <c r="F50" s="168">
        <f t="shared" si="1"/>
        <v>0</v>
      </c>
      <c r="G50" s="169">
        <f>+[10]OTCHET!G291</f>
        <v>0</v>
      </c>
      <c r="H50" s="170">
        <f>+[10]OTCHET!H291</f>
        <v>0</v>
      </c>
      <c r="I50" s="170">
        <f>+[10]OTCHET!I291</f>
        <v>0</v>
      </c>
      <c r="J50" s="171">
        <f>+[10]OTCHET!J291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+[10]OTCHET!E275</f>
        <v>0</v>
      </c>
      <c r="F51" s="120">
        <f>+G51+H51+I51+J51</f>
        <v>0</v>
      </c>
      <c r="G51" s="121">
        <f>+[10]OTCHET!G275</f>
        <v>0</v>
      </c>
      <c r="H51" s="122">
        <f>+[10]OTCHET!H275</f>
        <v>0</v>
      </c>
      <c r="I51" s="122">
        <f>+[10]OTCHET!I275</f>
        <v>0</v>
      </c>
      <c r="J51" s="123">
        <f>+[10]OTCHET!J275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+[10]OTCHET!E296</f>
        <v>0</v>
      </c>
      <c r="F52" s="120">
        <f t="shared" si="1"/>
        <v>0</v>
      </c>
      <c r="G52" s="121">
        <f>+[10]OTCHET!G296</f>
        <v>0</v>
      </c>
      <c r="H52" s="122">
        <f>+[10]OTCHET!H296</f>
        <v>0</v>
      </c>
      <c r="I52" s="122">
        <f>+[10]OTCHET!I296</f>
        <v>0</v>
      </c>
      <c r="J52" s="123">
        <f>+[10]OTCHET!J296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[10]OTCHET!E297</f>
        <v>0</v>
      </c>
      <c r="F53" s="267">
        <f t="shared" si="1"/>
        <v>0</v>
      </c>
      <c r="G53" s="268">
        <f>[10]OTCHET!G297</f>
        <v>0</v>
      </c>
      <c r="H53" s="269">
        <f>[10]OTCHET!H297</f>
        <v>0</v>
      </c>
      <c r="I53" s="269">
        <f>[10]OTCHET!I297</f>
        <v>0</v>
      </c>
      <c r="J53" s="270">
        <f>[10]OTCHET!J297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[10]OTCHET!E299</f>
        <v>0</v>
      </c>
      <c r="F54" s="275">
        <f t="shared" si="1"/>
        <v>0</v>
      </c>
      <c r="G54" s="276">
        <f>[10]OTCHET!G299</f>
        <v>0</v>
      </c>
      <c r="H54" s="277">
        <f>[10]OTCHET!H299</f>
        <v>0</v>
      </c>
      <c r="I54" s="277">
        <f>[10]OTCHET!I299</f>
        <v>0</v>
      </c>
      <c r="J54" s="278">
        <f>[10]OTCHET!J299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+[10]OTCHET!E300</f>
        <v>0</v>
      </c>
      <c r="F55" s="284">
        <f t="shared" si="1"/>
        <v>0</v>
      </c>
      <c r="G55" s="285">
        <f>+[10]OTCHET!G300</f>
        <v>0</v>
      </c>
      <c r="H55" s="286">
        <f>+[10]OTCHET!H300</f>
        <v>0</v>
      </c>
      <c r="I55" s="286">
        <f>+[10]OTCHET!I300</f>
        <v>0</v>
      </c>
      <c r="J55" s="287">
        <f>+[10]OTCHET!J300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4131073</v>
      </c>
      <c r="G56" s="294">
        <f t="shared" si="5"/>
        <v>4131073</v>
      </c>
      <c r="H56" s="295">
        <f t="shared" si="5"/>
        <v>0</v>
      </c>
      <c r="I56" s="296">
        <f t="shared" si="5"/>
        <v>0</v>
      </c>
      <c r="J56" s="297">
        <f t="shared" si="5"/>
        <v>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+[10]OTCHET!E364+[10]OTCHET!E378+[10]OTCHET!E391</f>
        <v>0</v>
      </c>
      <c r="F57" s="299">
        <f t="shared" si="1"/>
        <v>0</v>
      </c>
      <c r="G57" s="300">
        <f>+[10]OTCHET!G364+[10]OTCHET!G378+[10]OTCHET!G391</f>
        <v>0</v>
      </c>
      <c r="H57" s="301">
        <f>+[10]OTCHET!H364+[10]OTCHET!H378+[10]OTCHET!H391</f>
        <v>0</v>
      </c>
      <c r="I57" s="301">
        <f>+[10]OTCHET!I364+[10]OTCHET!I378+[10]OTCHET!I391</f>
        <v>0</v>
      </c>
      <c r="J57" s="302">
        <f>+[10]OTCHET!J364+[10]OTCHET!J378+[10]OTCHET!J391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+[10]OTCHET!E386+[10]OTCHET!E394+[10]OTCHET!E399+[10]OTCHET!E402+[10]OTCHET!E405+[10]OTCHET!E408+[10]OTCHET!E409+[10]OTCHET!E412+[10]OTCHET!E425+[10]OTCHET!E426+[10]OTCHET!E427+[10]OTCHET!E428+[10]OTCHET!E429</f>
        <v>0</v>
      </c>
      <c r="F58" s="304">
        <f t="shared" si="1"/>
        <v>4131073</v>
      </c>
      <c r="G58" s="305">
        <f>+[10]OTCHET!G386+[10]OTCHET!G394+[10]OTCHET!G399+[10]OTCHET!G402+[10]OTCHET!G405+[10]OTCHET!G408+[10]OTCHET!G409+[10]OTCHET!G412+[10]OTCHET!G425+[10]OTCHET!G426+[10]OTCHET!G427+[10]OTCHET!G428+[10]OTCHET!G429</f>
        <v>4131073</v>
      </c>
      <c r="H58" s="306">
        <f>+[10]OTCHET!H386+[10]OTCHET!H394+[10]OTCHET!H399+[10]OTCHET!H402+[10]OTCHET!H405+[10]OTCHET!H408+[10]OTCHET!H409+[10]OTCHET!H412+[10]OTCHET!H425+[10]OTCHET!H426+[10]OTCHET!H427+[10]OTCHET!H428+[10]OTCHET!H429</f>
        <v>0</v>
      </c>
      <c r="I58" s="306">
        <f>+[10]OTCHET!I386+[10]OTCHET!I394+[10]OTCHET!I399+[10]OTCHET!I402+[10]OTCHET!I405+[10]OTCHET!I408+[10]OTCHET!I409+[10]OTCHET!I412+[10]OTCHET!I425+[10]OTCHET!I426+[10]OTCHET!I427+[10]OTCHET!I428+[10]OTCHET!I429</f>
        <v>0</v>
      </c>
      <c r="J58" s="307">
        <f>+[10]OTCHET!J386+[10]OTCHET!J394+[10]OTCHET!J399+[10]OTCHET!J402+[10]OTCHET!J405+[10]OTCHET!J408+[10]OTCHET!J409+[10]OTCHET!J412+[10]OTCHET!J425+[10]OTCHET!J426+[10]OTCHET!J427+[10]OTCHET!J428+[10]OTCHET!J429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+[10]OTCHET!E425+[10]OTCHET!E426+[10]OTCHET!E427+[10]OTCHET!E428+[10]OTCHET!E429</f>
        <v>0</v>
      </c>
      <c r="F59" s="309">
        <f t="shared" si="1"/>
        <v>0</v>
      </c>
      <c r="G59" s="310">
        <f>+[10]OTCHET!G425+[10]OTCHET!G426+[10]OTCHET!G427+[10]OTCHET!G428+[10]OTCHET!G429</f>
        <v>0</v>
      </c>
      <c r="H59" s="311">
        <f>+[10]OTCHET!H425+[10]OTCHET!H426+[10]OTCHET!H427+[10]OTCHET!H428+[10]OTCHET!H429</f>
        <v>0</v>
      </c>
      <c r="I59" s="311">
        <f>+[10]OTCHET!I425+[10]OTCHET!I426+[10]OTCHET!I427+[10]OTCHET!I428+[10]OTCHET!I429</f>
        <v>0</v>
      </c>
      <c r="J59" s="312">
        <f>+[10]OTCHET!J425+[10]OTCHET!J426+[10]OTCHET!J427+[10]OTCHET!J428+[10]OTCHET!J429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[10]OTCHET!E408</f>
        <v>0</v>
      </c>
      <c r="F60" s="316">
        <f t="shared" si="1"/>
        <v>0</v>
      </c>
      <c r="G60" s="317">
        <f>[10]OTCHET!G408</f>
        <v>0</v>
      </c>
      <c r="H60" s="318">
        <f>[10]OTCHET!H408</f>
        <v>0</v>
      </c>
      <c r="I60" s="318">
        <f>[10]OTCHET!I408</f>
        <v>0</v>
      </c>
      <c r="J60" s="319">
        <f>[10]OTCHET!J408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[10]OTCHET!E415</f>
        <v>0</v>
      </c>
      <c r="F62" s="199">
        <f t="shared" si="1"/>
        <v>0</v>
      </c>
      <c r="G62" s="200">
        <f>[10]OTCHET!G415</f>
        <v>0</v>
      </c>
      <c r="H62" s="201">
        <f>[10]OTCHET!H415</f>
        <v>0</v>
      </c>
      <c r="I62" s="201">
        <f>[10]OTCHET!I415</f>
        <v>0</v>
      </c>
      <c r="J62" s="202">
        <f>[10]OTCHET!J415</f>
        <v>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+[10]OTCHET!E252</f>
        <v>0</v>
      </c>
      <c r="F63" s="328">
        <f t="shared" si="1"/>
        <v>0</v>
      </c>
      <c r="G63" s="329">
        <f>+[10]OTCHET!G252</f>
        <v>0</v>
      </c>
      <c r="H63" s="330">
        <f>+[10]OTCHET!H252</f>
        <v>0</v>
      </c>
      <c r="I63" s="330">
        <f>+[10]OTCHET!I252</f>
        <v>0</v>
      </c>
      <c r="J63" s="331">
        <f>+[10]OTCHET!J252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4131073</v>
      </c>
      <c r="G64" s="337">
        <f t="shared" si="6"/>
        <v>4131073</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-4131073</v>
      </c>
      <c r="G66" s="349">
        <f t="shared" ref="G66:L66" si="8">SUM(+G68+G76+G77+G84+G85+G86+G89+G90+G91+G92+G93+G94+G95)</f>
        <v>-4131073</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+[10]OTCHET!E485+[10]OTCHET!E486+[10]OTCHET!E489+[10]OTCHET!E490+[10]OTCHET!E493+[10]OTCHET!E494+[10]OTCHET!E498</f>
        <v>0</v>
      </c>
      <c r="F69" s="367">
        <f t="shared" si="1"/>
        <v>0</v>
      </c>
      <c r="G69" s="368">
        <f>+[10]OTCHET!G485+[10]OTCHET!G486+[10]OTCHET!G489+[10]OTCHET!G490+[10]OTCHET!G493+[10]OTCHET!G494+[10]OTCHET!G498</f>
        <v>0</v>
      </c>
      <c r="H69" s="369">
        <f>+[10]OTCHET!H485+[10]OTCHET!H486+[10]OTCHET!H489+[10]OTCHET!H490+[10]OTCHET!H493+[10]OTCHET!H494+[10]OTCHET!H498</f>
        <v>0</v>
      </c>
      <c r="I69" s="369">
        <f>+[10]OTCHET!I485+[10]OTCHET!I486+[10]OTCHET!I489+[10]OTCHET!I490+[10]OTCHET!I493+[10]OTCHET!I494+[10]OTCHET!I498</f>
        <v>0</v>
      </c>
      <c r="J69" s="370">
        <f>+[10]OTCHET!J485+[10]OTCHET!J486+[10]OTCHET!J489+[10]OTCHET!J490+[10]OTCHET!J493+[10]OTCHET!J494+[10]OTCHET!J498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+[10]OTCHET!E487+[10]OTCHET!E488+[10]OTCHET!E491+[10]OTCHET!E492+[10]OTCHET!E495+[10]OTCHET!E496+[10]OTCHET!E497+[10]OTCHET!E499</f>
        <v>0</v>
      </c>
      <c r="F70" s="375">
        <f t="shared" si="1"/>
        <v>0</v>
      </c>
      <c r="G70" s="376">
        <f>+[10]OTCHET!G487+[10]OTCHET!G488+[10]OTCHET!G491+[10]OTCHET!G492+[10]OTCHET!G495+[10]OTCHET!G496+[10]OTCHET!G497+[10]OTCHET!G499</f>
        <v>0</v>
      </c>
      <c r="H70" s="377">
        <f>+[10]OTCHET!H487+[10]OTCHET!H488+[10]OTCHET!H491+[10]OTCHET!H492+[10]OTCHET!H495+[10]OTCHET!H496+[10]OTCHET!H497+[10]OTCHET!H499</f>
        <v>0</v>
      </c>
      <c r="I70" s="377">
        <f>+[10]OTCHET!I487+[10]OTCHET!I488+[10]OTCHET!I491+[10]OTCHET!I492+[10]OTCHET!I495+[10]OTCHET!I496+[10]OTCHET!I497+[10]OTCHET!I499</f>
        <v>0</v>
      </c>
      <c r="J70" s="378">
        <f>+[10]OTCHET!J487+[10]OTCHET!J488+[10]OTCHET!J491+[10]OTCHET!J492+[10]OTCHET!J495+[10]OTCHET!J496+[10]OTCHET!J497+[10]OTCHET!J499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+[10]OTCHET!E500</f>
        <v>0</v>
      </c>
      <c r="F71" s="375">
        <f t="shared" si="1"/>
        <v>0</v>
      </c>
      <c r="G71" s="376">
        <f>+[10]OTCHET!G500</f>
        <v>0</v>
      </c>
      <c r="H71" s="377">
        <f>+[10]OTCHET!H500</f>
        <v>0</v>
      </c>
      <c r="I71" s="377">
        <f>+[10]OTCHET!I500</f>
        <v>0</v>
      </c>
      <c r="J71" s="378">
        <f>+[10]OTCHET!J500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+[10]OTCHET!E505</f>
        <v>0</v>
      </c>
      <c r="F72" s="375">
        <f t="shared" si="1"/>
        <v>0</v>
      </c>
      <c r="G72" s="376">
        <f>+[10]OTCHET!G505</f>
        <v>0</v>
      </c>
      <c r="H72" s="377">
        <f>+[10]OTCHET!H505</f>
        <v>0</v>
      </c>
      <c r="I72" s="377">
        <f>+[10]OTCHET!I505</f>
        <v>0</v>
      </c>
      <c r="J72" s="378">
        <f>+[10]OTCHET!J505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+[10]OTCHET!E545</f>
        <v>0</v>
      </c>
      <c r="F73" s="375">
        <f t="shared" si="1"/>
        <v>0</v>
      </c>
      <c r="G73" s="376">
        <f>+[10]OTCHET!G545</f>
        <v>0</v>
      </c>
      <c r="H73" s="377">
        <f>+[10]OTCHET!H545</f>
        <v>0</v>
      </c>
      <c r="I73" s="377">
        <f>+[10]OTCHET!I545</f>
        <v>0</v>
      </c>
      <c r="J73" s="378">
        <f>+[10]OTCHET!J545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+[10]OTCHET!E584+[10]OTCHET!E585</f>
        <v>0</v>
      </c>
      <c r="F74" s="375">
        <f t="shared" si="1"/>
        <v>0</v>
      </c>
      <c r="G74" s="376">
        <f>+[10]OTCHET!G584+[10]OTCHET!G585</f>
        <v>0</v>
      </c>
      <c r="H74" s="377">
        <f>+[10]OTCHET!H584+[10]OTCHET!H585</f>
        <v>0</v>
      </c>
      <c r="I74" s="377">
        <f>+[10]OTCHET!I584+[10]OTCHET!I585</f>
        <v>0</v>
      </c>
      <c r="J74" s="378">
        <f>+[10]OTCHET!J584+[10]OTCHET!J585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+[10]OTCHET!E586+[10]OTCHET!E587+[10]OTCHET!E588</f>
        <v>0</v>
      </c>
      <c r="F75" s="382">
        <f t="shared" si="1"/>
        <v>0</v>
      </c>
      <c r="G75" s="383">
        <f>+[10]OTCHET!G586+[10]OTCHET!G587+[10]OTCHET!G588</f>
        <v>0</v>
      </c>
      <c r="H75" s="384">
        <f>+[10]OTCHET!H586+[10]OTCHET!H587+[10]OTCHET!H588</f>
        <v>0</v>
      </c>
      <c r="I75" s="384">
        <f>+[10]OTCHET!I586+[10]OTCHET!I587+[10]OTCHET!I588</f>
        <v>0</v>
      </c>
      <c r="J75" s="385">
        <f>+[10]OTCHET!J586+[10]OTCHET!J587+[10]OTCHET!J588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[10]OTCHET!E464</f>
        <v>0</v>
      </c>
      <c r="F76" s="299">
        <f t="shared" si="1"/>
        <v>0</v>
      </c>
      <c r="G76" s="300">
        <f>[10]OTCHET!G464</f>
        <v>0</v>
      </c>
      <c r="H76" s="301">
        <f>[10]OTCHET!H464</f>
        <v>0</v>
      </c>
      <c r="I76" s="301">
        <f>[10]OTCHET!I464</f>
        <v>0</v>
      </c>
      <c r="J76" s="302">
        <f>[10]OTCHET!J464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+[10]OTCHET!E469+[10]OTCHET!E472</f>
        <v>0</v>
      </c>
      <c r="F78" s="367">
        <f t="shared" si="1"/>
        <v>0</v>
      </c>
      <c r="G78" s="368">
        <f>+[10]OTCHET!G469+[10]OTCHET!G472</f>
        <v>0</v>
      </c>
      <c r="H78" s="369">
        <f>+[10]OTCHET!H469+[10]OTCHET!H472</f>
        <v>0</v>
      </c>
      <c r="I78" s="369">
        <f>+[10]OTCHET!I469+[10]OTCHET!I472</f>
        <v>0</v>
      </c>
      <c r="J78" s="370">
        <f>+[10]OTCHET!J469+[10]OTCHET!J472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+[10]OTCHET!E470+[10]OTCHET!E473</f>
        <v>0</v>
      </c>
      <c r="F79" s="375">
        <f t="shared" si="1"/>
        <v>0</v>
      </c>
      <c r="G79" s="376">
        <f>+[10]OTCHET!G470+[10]OTCHET!G473</f>
        <v>0</v>
      </c>
      <c r="H79" s="377">
        <f>+[10]OTCHET!H470+[10]OTCHET!H473</f>
        <v>0</v>
      </c>
      <c r="I79" s="377">
        <f>+[10]OTCHET!I470+[10]OTCHET!I473</f>
        <v>0</v>
      </c>
      <c r="J79" s="378">
        <f>+[10]OTCHET!J470+[10]OTCHET!J473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[10]OTCHET!E474</f>
        <v>0</v>
      </c>
      <c r="F80" s="375">
        <f t="shared" si="1"/>
        <v>0</v>
      </c>
      <c r="G80" s="376">
        <f>[10]OTCHET!G474</f>
        <v>0</v>
      </c>
      <c r="H80" s="377">
        <f>[10]OTCHET!H474</f>
        <v>0</v>
      </c>
      <c r="I80" s="377">
        <f>[10]OTCHET!I474</f>
        <v>0</v>
      </c>
      <c r="J80" s="378">
        <f>[10]OTCHET!J474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+[10]OTCHET!E482</f>
        <v>0</v>
      </c>
      <c r="F82" s="375">
        <f t="shared" si="1"/>
        <v>0</v>
      </c>
      <c r="G82" s="376">
        <f>+[10]OTCHET!G482</f>
        <v>0</v>
      </c>
      <c r="H82" s="377">
        <f>+[10]OTCHET!H482</f>
        <v>0</v>
      </c>
      <c r="I82" s="377">
        <f>+[10]OTCHET!I482</f>
        <v>0</v>
      </c>
      <c r="J82" s="378">
        <f>+[10]OTCHET!J482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+[10]OTCHET!E483</f>
        <v>0</v>
      </c>
      <c r="F83" s="382">
        <f t="shared" si="1"/>
        <v>0</v>
      </c>
      <c r="G83" s="383">
        <f>+[10]OTCHET!G483</f>
        <v>0</v>
      </c>
      <c r="H83" s="384">
        <f>+[10]OTCHET!H483</f>
        <v>0</v>
      </c>
      <c r="I83" s="384">
        <f>+[10]OTCHET!I483</f>
        <v>0</v>
      </c>
      <c r="J83" s="385">
        <f>+[10]OTCHET!J483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[10]OTCHET!E538</f>
        <v>0</v>
      </c>
      <c r="F84" s="299">
        <f t="shared" si="1"/>
        <v>0</v>
      </c>
      <c r="G84" s="300">
        <f>[10]OTCHET!G538</f>
        <v>0</v>
      </c>
      <c r="H84" s="301">
        <f>[10]OTCHET!H538</f>
        <v>0</v>
      </c>
      <c r="I84" s="301">
        <f>[10]OTCHET!I538</f>
        <v>0</v>
      </c>
      <c r="J84" s="302">
        <f>[10]OTCHET!J538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[10]OTCHET!E539</f>
        <v>0</v>
      </c>
      <c r="F85" s="304">
        <f t="shared" si="1"/>
        <v>0</v>
      </c>
      <c r="G85" s="305">
        <f>[10]OTCHET!G539</f>
        <v>0</v>
      </c>
      <c r="H85" s="306">
        <f>[10]OTCHET!H539</f>
        <v>0</v>
      </c>
      <c r="I85" s="306">
        <f>[10]OTCHET!I539</f>
        <v>0</v>
      </c>
      <c r="J85" s="307">
        <f>[10]OTCHET!J539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-4131073</v>
      </c>
      <c r="G86" s="310">
        <f t="shared" ref="G86:M86" si="11">+G87+G88</f>
        <v>-4131073</v>
      </c>
      <c r="H86" s="311">
        <f>+H87+H88</f>
        <v>0</v>
      </c>
      <c r="I86" s="311">
        <f>+I87+I88</f>
        <v>0</v>
      </c>
      <c r="J86" s="312">
        <f>+J87+J88</f>
        <v>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+[10]OTCHET!E506+[10]OTCHET!E515+[10]OTCHET!E519+[10]OTCHET!E546</f>
        <v>0</v>
      </c>
      <c r="F87" s="367">
        <f t="shared" si="1"/>
        <v>0</v>
      </c>
      <c r="G87" s="368">
        <f>+[10]OTCHET!G506+[10]OTCHET!G515+[10]OTCHET!G519+[10]OTCHET!G546</f>
        <v>0</v>
      </c>
      <c r="H87" s="369">
        <f>+[10]OTCHET!H506+[10]OTCHET!H515+[10]OTCHET!H519+[10]OTCHET!H546</f>
        <v>0</v>
      </c>
      <c r="I87" s="369">
        <f>+[10]OTCHET!I506+[10]OTCHET!I515+[10]OTCHET!I519+[10]OTCHET!I546</f>
        <v>0</v>
      </c>
      <c r="J87" s="370">
        <f>+[10]OTCHET!J506+[10]OTCHET!J515+[10]OTCHET!J519+[10]OTCHET!J546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+[10]OTCHET!E524+[10]OTCHET!E527+[10]OTCHET!E547</f>
        <v>0</v>
      </c>
      <c r="F88" s="382">
        <f t="shared" si="1"/>
        <v>-4131073</v>
      </c>
      <c r="G88" s="383">
        <f>+[10]OTCHET!G524+[10]OTCHET!G527+[10]OTCHET!G547</f>
        <v>-4131073</v>
      </c>
      <c r="H88" s="384">
        <f>+[10]OTCHET!H524+[10]OTCHET!H527+[10]OTCHET!H547</f>
        <v>0</v>
      </c>
      <c r="I88" s="384">
        <f>+[10]OTCHET!I524+[10]OTCHET!I527+[10]OTCHET!I547</f>
        <v>0</v>
      </c>
      <c r="J88" s="385">
        <f>+[10]OTCHET!J524+[10]OTCHET!J527+[10]OTCHET!J547</f>
        <v>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[10]OTCHET!E534</f>
        <v>0</v>
      </c>
      <c r="F89" s="299">
        <f t="shared" ref="F89:F96" si="12">+G89+H89+I89+J89</f>
        <v>0</v>
      </c>
      <c r="G89" s="300">
        <f>[10]OTCHET!G534</f>
        <v>0</v>
      </c>
      <c r="H89" s="301">
        <f>[10]OTCHET!H534</f>
        <v>0</v>
      </c>
      <c r="I89" s="301">
        <f>[10]OTCHET!I534</f>
        <v>0</v>
      </c>
      <c r="J89" s="302">
        <f>[10]OTCHET!J534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+[10]OTCHET!E570+[10]OTCHET!E571+[10]OTCHET!E572+[10]OTCHET!E573+[10]OTCHET!E574+[10]OTCHET!E575</f>
        <v>0</v>
      </c>
      <c r="F90" s="304">
        <f t="shared" si="12"/>
        <v>0</v>
      </c>
      <c r="G90" s="305">
        <f>+[10]OTCHET!G570+[10]OTCHET!G571+[10]OTCHET!G572+[10]OTCHET!G573+[10]OTCHET!G574+[10]OTCHET!G575</f>
        <v>0</v>
      </c>
      <c r="H90" s="306">
        <f>+[10]OTCHET!H570+[10]OTCHET!H571+[10]OTCHET!H572+[10]OTCHET!H573+[10]OTCHET!H574+[10]OTCHET!H575</f>
        <v>0</v>
      </c>
      <c r="I90" s="306">
        <f>+[10]OTCHET!I570+[10]OTCHET!I571+[10]OTCHET!I572+[10]OTCHET!I573+[10]OTCHET!I574+[10]OTCHET!I575</f>
        <v>0</v>
      </c>
      <c r="J90" s="307">
        <f>+[10]OTCHET!J570+[10]OTCHET!J571+[10]OTCHET!J572+[10]OTCHET!J573+[10]OTCHET!J574+[10]OTCHET!J575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+[10]OTCHET!E576+[10]OTCHET!E577+[10]OTCHET!E578+[10]OTCHET!E579+[10]OTCHET!E580+[10]OTCHET!E581+[10]OTCHET!E582</f>
        <v>0</v>
      </c>
      <c r="F91" s="168">
        <f t="shared" si="12"/>
        <v>0</v>
      </c>
      <c r="G91" s="169">
        <f>+[10]OTCHET!G576+[10]OTCHET!G577+[10]OTCHET!G578+[10]OTCHET!G579+[10]OTCHET!G580+[10]OTCHET!G581+[10]OTCHET!G582</f>
        <v>0</v>
      </c>
      <c r="H91" s="170">
        <f>+[10]OTCHET!H576+[10]OTCHET!H577+[10]OTCHET!H578+[10]OTCHET!H579+[10]OTCHET!H580+[10]OTCHET!H581+[10]OTCHET!H582</f>
        <v>0</v>
      </c>
      <c r="I91" s="170">
        <f>+[10]OTCHET!I576+[10]OTCHET!I577+[10]OTCHET!I578+[10]OTCHET!I579+[10]OTCHET!I580+[10]OTCHET!I581+[10]OTCHET!I582</f>
        <v>0</v>
      </c>
      <c r="J91" s="171">
        <f>+[10]OTCHET!J576+[10]OTCHET!J577+[10]OTCHET!J578+[10]OTCHET!J579+[10]OTCHET!J580+[10]OTCHET!J581+[10]OTCHET!J582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+[10]OTCHET!E583</f>
        <v>0</v>
      </c>
      <c r="F92" s="168">
        <f t="shared" si="12"/>
        <v>0</v>
      </c>
      <c r="G92" s="169">
        <f>+[10]OTCHET!G583</f>
        <v>0</v>
      </c>
      <c r="H92" s="170">
        <f>+[10]OTCHET!H583</f>
        <v>0</v>
      </c>
      <c r="I92" s="170">
        <f>+[10]OTCHET!I583</f>
        <v>0</v>
      </c>
      <c r="J92" s="171">
        <f>+[10]OTCHET!J583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+[10]OTCHET!E590+[10]OTCHET!E591</f>
        <v>0</v>
      </c>
      <c r="F93" s="168">
        <f t="shared" si="12"/>
        <v>0</v>
      </c>
      <c r="G93" s="169">
        <f>+[10]OTCHET!G590+[10]OTCHET!G591</f>
        <v>0</v>
      </c>
      <c r="H93" s="170">
        <f>+[10]OTCHET!H590+[10]OTCHET!H591</f>
        <v>0</v>
      </c>
      <c r="I93" s="170">
        <f>+[10]OTCHET!I590+[10]OTCHET!I591</f>
        <v>0</v>
      </c>
      <c r="J93" s="171">
        <f>+[10]OTCHET!J590+[10]OTCHET!J591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+[10]OTCHET!E592+[10]OTCHET!E593</f>
        <v>0</v>
      </c>
      <c r="F94" s="168">
        <f t="shared" si="12"/>
        <v>0</v>
      </c>
      <c r="G94" s="169">
        <f>+[10]OTCHET!G592+[10]OTCHET!G593</f>
        <v>0</v>
      </c>
      <c r="H94" s="170">
        <f>+[10]OTCHET!H592+[10]OTCHET!H593</f>
        <v>0</v>
      </c>
      <c r="I94" s="170">
        <f>+[10]OTCHET!I592+[10]OTCHET!I593</f>
        <v>0</v>
      </c>
      <c r="J94" s="171">
        <f>+[10]OTCHET!J592+[10]OTCHET!J593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[10]OTCHET!E594</f>
        <v>0</v>
      </c>
      <c r="F95" s="120">
        <f t="shared" si="12"/>
        <v>0</v>
      </c>
      <c r="G95" s="121">
        <f>[10]OTCHET!G594</f>
        <v>0</v>
      </c>
      <c r="H95" s="122">
        <f>[10]OTCHET!H594</f>
        <v>0</v>
      </c>
      <c r="I95" s="122">
        <f>[10]OTCHET!I594</f>
        <v>0</v>
      </c>
      <c r="J95" s="123">
        <f>[10]OTCHET!J594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+[10]OTCHET!E597</f>
        <v>0</v>
      </c>
      <c r="F96" s="396">
        <f t="shared" si="12"/>
        <v>0</v>
      </c>
      <c r="G96" s="397">
        <f>+[10]OTCHET!G597</f>
        <v>0</v>
      </c>
      <c r="H96" s="398">
        <f>+[10]OTCHET!H597</f>
        <v>0</v>
      </c>
      <c r="I96" s="398">
        <f>+[10]OTCHET!I597</f>
        <v>0</v>
      </c>
      <c r="J96" s="399">
        <f>+[10]OTCHET!J597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+[10]OTCHET!H608</f>
        <v>0</v>
      </c>
      <c r="C107" s="421"/>
      <c r="D107" s="421"/>
      <c r="E107" s="426"/>
      <c r="F107" s="19"/>
      <c r="G107" s="427">
        <f>+[10]OTCHET!E608</f>
        <v>0</v>
      </c>
      <c r="H107" s="427">
        <f>+[10]OTCHET!F608</f>
        <v>0</v>
      </c>
      <c r="I107" s="428"/>
      <c r="J107" s="429" t="str">
        <f>+[10]OTCHET!B608</f>
        <v>30.09.2024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83" priority="21" stopIfTrue="1" operator="notEqual">
      <formula>0</formula>
    </cfRule>
  </conditionalFormatting>
  <conditionalFormatting sqref="E105:J105">
    <cfRule type="cellIs" dxfId="82" priority="20" stopIfTrue="1" operator="notEqual">
      <formula>0</formula>
    </cfRule>
  </conditionalFormatting>
  <conditionalFormatting sqref="G107:H107 B107">
    <cfRule type="cellIs" dxfId="81" priority="19" stopIfTrue="1" operator="equal">
      <formula>0</formula>
    </cfRule>
  </conditionalFormatting>
  <conditionalFormatting sqref="I114 E110">
    <cfRule type="cellIs" dxfId="80" priority="18" stopIfTrue="1" operator="equal">
      <formula>0</formula>
    </cfRule>
  </conditionalFormatting>
  <conditionalFormatting sqref="J107">
    <cfRule type="cellIs" dxfId="79" priority="17" stopIfTrue="1" operator="equal">
      <formula>0</formula>
    </cfRule>
  </conditionalFormatting>
  <conditionalFormatting sqref="E114:F114">
    <cfRule type="cellIs" dxfId="78" priority="16" stopIfTrue="1" operator="equal">
      <formula>0</formula>
    </cfRule>
  </conditionalFormatting>
  <conditionalFormatting sqref="F15">
    <cfRule type="cellIs" dxfId="77" priority="11" stopIfTrue="1" operator="equal">
      <formula>"Чужди средства"</formula>
    </cfRule>
    <cfRule type="cellIs" dxfId="76" priority="12" stopIfTrue="1" operator="equal">
      <formula>"СЕС - ДМП"</formula>
    </cfRule>
    <cfRule type="cellIs" dxfId="75" priority="13" stopIfTrue="1" operator="equal">
      <formula>"СЕС - РА"</formula>
    </cfRule>
    <cfRule type="cellIs" dxfId="74" priority="14" stopIfTrue="1" operator="equal">
      <formula>"СЕС - ДЕС"</formula>
    </cfRule>
    <cfRule type="cellIs" dxfId="73" priority="15" stopIfTrue="1" operator="equal">
      <formula>"СЕС - КСФ"</formula>
    </cfRule>
  </conditionalFormatting>
  <conditionalFormatting sqref="B105">
    <cfRule type="cellIs" dxfId="72" priority="10" stopIfTrue="1" operator="notEqual">
      <formula>0</formula>
    </cfRule>
  </conditionalFormatting>
  <conditionalFormatting sqref="I11:J11">
    <cfRule type="cellIs" dxfId="71" priority="6" stopIfTrue="1" operator="between">
      <formula>1000000000000</formula>
      <formula>9999999999999990</formula>
    </cfRule>
    <cfRule type="cellIs" dxfId="70" priority="7" stopIfTrue="1" operator="between">
      <formula>10000000000</formula>
      <formula>999999999999</formula>
    </cfRule>
    <cfRule type="cellIs" dxfId="69" priority="8" stopIfTrue="1" operator="between">
      <formula>1000000</formula>
      <formula>99999999</formula>
    </cfRule>
    <cfRule type="cellIs" dxfId="68" priority="9" stopIfTrue="1" operator="between">
      <formula>100</formula>
      <formula>9999</formula>
    </cfRule>
  </conditionalFormatting>
  <conditionalFormatting sqref="E15">
    <cfRule type="cellIs" dxfId="67" priority="1" stopIfTrue="1" operator="equal">
      <formula>"Чужди средства"</formula>
    </cfRule>
    <cfRule type="cellIs" dxfId="66" priority="2" stopIfTrue="1" operator="equal">
      <formula>"СЕС - ДМП"</formula>
    </cfRule>
    <cfRule type="cellIs" dxfId="65" priority="3" stopIfTrue="1" operator="equal">
      <formula>"СЕС - РА"</formula>
    </cfRule>
    <cfRule type="cellIs" dxfId="64" priority="4" stopIfTrue="1" operator="equal">
      <formula>"СЕС - ДЕС"</formula>
    </cfRule>
    <cfRule type="cellIs" dxfId="63"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12</vt:i4>
      </vt:variant>
    </vt:vector>
  </HeadingPairs>
  <TitlesOfParts>
    <vt:vector size="12" baseType="lpstr">
      <vt:lpstr>OTCHET-agreg pokazateli 012024 </vt:lpstr>
      <vt:lpstr>OTCHET-agreg pokazateli 022024 </vt:lpstr>
      <vt:lpstr>OTCHET-agreg pokazateli 032024 </vt:lpstr>
      <vt:lpstr>OTCHET-agreg pokazateli 042024 </vt:lpstr>
      <vt:lpstr>OTCHET-agreg pokazateli 052024 </vt:lpstr>
      <vt:lpstr>OTCHET-agreg pokazateli 062024 </vt:lpstr>
      <vt:lpstr>OTCHET-agreg pokazateli 072024 </vt:lpstr>
      <vt:lpstr>OTCHET-agreg pokazateli 082024 </vt:lpstr>
      <vt:lpstr>OTCHET-agreg pokazateli 092024 </vt:lpstr>
      <vt:lpstr>OTCHET-agreg pokazateli 102024 </vt:lpstr>
      <vt:lpstr>OTCHET-agreg pokazateli 112024 </vt:lpstr>
      <vt:lpstr>OTCHET-agreg pokazateli 122024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Ваня Каменска</dc:creator>
  <cp:lastModifiedBy>Ваня Каменска</cp:lastModifiedBy>
  <dcterms:created xsi:type="dcterms:W3CDTF">2024-02-27T14:23:19Z</dcterms:created>
  <dcterms:modified xsi:type="dcterms:W3CDTF">2025-01-22T10:56:55Z</dcterms:modified>
</cp:coreProperties>
</file>